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https://rkas.sharepoint.com/Eelarve/ri ja halduslepingud_/YLEP 2021/Pepleri 35, Tartu/TTJA/"/>
    </mc:Choice>
  </mc:AlternateContent>
  <xr:revisionPtr revIDLastSave="3" documentId="8_{1093DB85-82F6-4A3D-BC9E-31D969DC545F}" xr6:coauthVersionLast="47" xr6:coauthVersionMax="47" xr10:uidLastSave="{092E5126-F8B3-4DA0-83C6-0FBFBDFE9912}"/>
  <bookViews>
    <workbookView xWindow="38280" yWindow="-120" windowWidth="38640" windowHeight="21240" xr2:uid="{E30DEA93-B708-42AC-87EA-6CE4DC1ED1FC}"/>
  </bookViews>
  <sheets>
    <sheet name="Lisa 3" sheetId="4" r:id="rId1"/>
    <sheet name="Annuiteetgraafik BIL" sheetId="5" r:id="rId2"/>
    <sheet name="Annuiteetgraafik INV" sheetId="6" r:id="rId3"/>
    <sheet name="Annuiteetgraafik T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4" l="1"/>
  <c r="F16" i="4"/>
  <c r="E10" i="5" l="1"/>
  <c r="M5" i="5"/>
  <c r="M6" i="5"/>
  <c r="M7" i="5"/>
  <c r="M8" i="5"/>
  <c r="M4" i="5"/>
  <c r="A137" i="5" l="1"/>
  <c r="A135" i="7"/>
  <c r="A141" i="6"/>
  <c r="O141" i="6"/>
  <c r="O22" i="6"/>
  <c r="O23" i="6" s="1"/>
  <c r="M5" i="6"/>
  <c r="M6" i="6"/>
  <c r="M7" i="6"/>
  <c r="E13" i="6" s="1"/>
  <c r="M8" i="6"/>
  <c r="M4" i="6"/>
  <c r="F17" i="4" l="1"/>
  <c r="E17" i="4" s="1"/>
  <c r="H20" i="4"/>
  <c r="F20" i="4" s="1"/>
  <c r="E20" i="4" s="1"/>
  <c r="H16" i="4"/>
  <c r="G17" i="4" l="1"/>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E37" i="7"/>
  <c r="F37" i="7" s="1"/>
  <c r="D38" i="7"/>
  <c r="E38" i="7"/>
  <c r="D39" i="7"/>
  <c r="F39" i="7" s="1"/>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E75" i="7"/>
  <c r="D76" i="7"/>
  <c r="E76" i="7"/>
  <c r="D77" i="7"/>
  <c r="E77" i="7"/>
  <c r="D78" i="7"/>
  <c r="E78" i="7"/>
  <c r="D79" i="7"/>
  <c r="E79" i="7"/>
  <c r="D80" i="7"/>
  <c r="E80" i="7"/>
  <c r="D81" i="7"/>
  <c r="E81" i="7"/>
  <c r="D82" i="7"/>
  <c r="E82" i="7"/>
  <c r="F82" i="7" s="1"/>
  <c r="D83" i="7"/>
  <c r="E83" i="7"/>
  <c r="D84" i="7"/>
  <c r="E84" i="7"/>
  <c r="D85" i="7"/>
  <c r="E85" i="7"/>
  <c r="D86" i="7"/>
  <c r="E86" i="7"/>
  <c r="D87" i="7"/>
  <c r="E87" i="7"/>
  <c r="D88" i="7"/>
  <c r="E88" i="7"/>
  <c r="D89" i="7"/>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E113" i="7"/>
  <c r="D114" i="7"/>
  <c r="E114" i="7"/>
  <c r="D115" i="7"/>
  <c r="E115" i="7"/>
  <c r="D116" i="7"/>
  <c r="E116" i="7"/>
  <c r="D117" i="7"/>
  <c r="E117" i="7"/>
  <c r="D118" i="7"/>
  <c r="E118" i="7"/>
  <c r="D119" i="7"/>
  <c r="E119" i="7"/>
  <c r="D120" i="7"/>
  <c r="E120" i="7"/>
  <c r="D121" i="7"/>
  <c r="E121" i="7"/>
  <c r="D122" i="7"/>
  <c r="E122" i="7"/>
  <c r="D123" i="7"/>
  <c r="E123" i="7"/>
  <c r="D124" i="7"/>
  <c r="E124" i="7"/>
  <c r="D125" i="7"/>
  <c r="E125" i="7"/>
  <c r="D126" i="7"/>
  <c r="E126" i="7"/>
  <c r="D127" i="7"/>
  <c r="E127" i="7"/>
  <c r="D128" i="7"/>
  <c r="E128" i="7"/>
  <c r="D129" i="7"/>
  <c r="E129" i="7"/>
  <c r="D130" i="7"/>
  <c r="E130" i="7"/>
  <c r="D131" i="7"/>
  <c r="E131" i="7"/>
  <c r="D132" i="7"/>
  <c r="E132" i="7"/>
  <c r="D133" i="7"/>
  <c r="E133" i="7"/>
  <c r="D134" i="7"/>
  <c r="E134" i="7"/>
  <c r="E16" i="7"/>
  <c r="E15" i="7"/>
  <c r="D16" i="7"/>
  <c r="D15" i="7"/>
  <c r="C15" i="7"/>
  <c r="A15" i="7"/>
  <c r="A16" i="7"/>
  <c r="A22" i="6"/>
  <c r="G30" i="4"/>
  <c r="H29" i="4"/>
  <c r="F29" i="4" s="1"/>
  <c r="E29" i="4" s="1"/>
  <c r="H28" i="4"/>
  <c r="F28" i="4" s="1"/>
  <c r="E28" i="4" s="1"/>
  <c r="H27" i="4"/>
  <c r="F27" i="4" s="1"/>
  <c r="E27" i="4" s="1"/>
  <c r="H26" i="4"/>
  <c r="H24" i="4"/>
  <c r="F24" i="4" s="1"/>
  <c r="E24" i="4" s="1"/>
  <c r="H19" i="4"/>
  <c r="F19" i="4" s="1"/>
  <c r="E19" i="4" s="1"/>
  <c r="H18" i="4"/>
  <c r="F18" i="4" s="1"/>
  <c r="E18" i="4" s="1"/>
  <c r="E8" i="5"/>
  <c r="D8" i="5"/>
  <c r="A18" i="5"/>
  <c r="F86" i="7" l="1"/>
  <c r="F62" i="7"/>
  <c r="F98" i="7"/>
  <c r="F80" i="7"/>
  <c r="F89" i="7"/>
  <c r="F83" i="7"/>
  <c r="F16" i="7"/>
  <c r="H15" i="4" s="1"/>
  <c r="G15" i="4" s="1"/>
  <c r="F56" i="7"/>
  <c r="F75" i="7"/>
  <c r="F109" i="7"/>
  <c r="F131" i="7"/>
  <c r="F125" i="7"/>
  <c r="F113" i="7"/>
  <c r="F101" i="7"/>
  <c r="F97" i="7"/>
  <c r="F35" i="7"/>
  <c r="F126" i="7"/>
  <c r="F114" i="7"/>
  <c r="F73" i="7"/>
  <c r="F61" i="7"/>
  <c r="F118" i="7"/>
  <c r="F100" i="7"/>
  <c r="F94" i="7"/>
  <c r="F77" i="7"/>
  <c r="F65" i="7"/>
  <c r="F53" i="7"/>
  <c r="F47" i="7"/>
  <c r="F41" i="7"/>
  <c r="F30" i="7"/>
  <c r="F40" i="7"/>
  <c r="F117" i="7"/>
  <c r="F111" i="7"/>
  <c r="F17" i="7"/>
  <c r="F93" i="7"/>
  <c r="F81" i="7"/>
  <c r="F45" i="7"/>
  <c r="F69" i="7"/>
  <c r="F92" i="7"/>
  <c r="H30" i="4"/>
  <c r="F26" i="4"/>
  <c r="E26" i="4" s="1"/>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S13" i="6" l="1"/>
  <c r="S7" i="6"/>
  <c r="S8" i="6"/>
  <c r="S9" i="6"/>
  <c r="S10" i="6"/>
  <c r="S11" i="6"/>
  <c r="S6" i="6"/>
  <c r="S12" i="6"/>
  <c r="E15" i="6" l="1"/>
  <c r="S15" i="6"/>
  <c r="R11" i="6"/>
  <c r="R10" i="6"/>
  <c r="R8" i="6"/>
  <c r="R9" i="6" s="1"/>
  <c r="D10" i="6"/>
  <c r="D11" i="6" s="1"/>
  <c r="D8" i="6"/>
  <c r="D9" i="6" s="1"/>
  <c r="O21" i="6"/>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O139" i="6" s="1"/>
  <c r="O140" i="6" s="1"/>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3" i="6"/>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0" i="4"/>
  <c r="F30" i="4" l="1"/>
  <c r="E16" i="6"/>
  <c r="E21" i="6" s="1"/>
  <c r="E11" i="5"/>
  <c r="E12" i="5"/>
  <c r="C21" i="6"/>
  <c r="S14" i="6"/>
  <c r="E17" i="5" l="1"/>
  <c r="D17" i="5"/>
  <c r="R21" i="6"/>
  <c r="S21" i="6"/>
  <c r="D21" i="6"/>
  <c r="F21" i="6" s="1"/>
  <c r="F14" i="4" s="1"/>
  <c r="E14" i="4" s="1"/>
  <c r="G21" i="6"/>
  <c r="C22" i="6" s="1"/>
  <c r="Q21" i="6"/>
  <c r="C17" i="5"/>
  <c r="F17" i="5" l="1"/>
  <c r="F13" i="4" s="1"/>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F49" i="6" s="1"/>
  <c r="E61" i="6"/>
  <c r="E73" i="6"/>
  <c r="E85" i="6"/>
  <c r="E97" i="6"/>
  <c r="E109" i="6"/>
  <c r="E121" i="6"/>
  <c r="E133" i="6"/>
  <c r="D34" i="6"/>
  <c r="D46" i="6"/>
  <c r="D58" i="6"/>
  <c r="D70" i="6"/>
  <c r="D82" i="6"/>
  <c r="D94" i="6"/>
  <c r="D106" i="6"/>
  <c r="D118" i="6"/>
  <c r="D130" i="6"/>
  <c r="E26" i="6"/>
  <c r="E38" i="6"/>
  <c r="E50" i="6"/>
  <c r="E62" i="6"/>
  <c r="E74" i="6"/>
  <c r="E86" i="6"/>
  <c r="E98" i="6"/>
  <c r="E110" i="6"/>
  <c r="E122" i="6"/>
  <c r="E134" i="6"/>
  <c r="D141" i="6"/>
  <c r="D23" i="6"/>
  <c r="D35" i="6"/>
  <c r="D47" i="6"/>
  <c r="D59" i="6"/>
  <c r="D71" i="6"/>
  <c r="D83" i="6"/>
  <c r="D95" i="6"/>
  <c r="D107" i="6"/>
  <c r="D119" i="6"/>
  <c r="D131" i="6"/>
  <c r="E27" i="6"/>
  <c r="E39" i="6"/>
  <c r="E51" i="6"/>
  <c r="E63" i="6"/>
  <c r="E75" i="6"/>
  <c r="E87" i="6"/>
  <c r="E99" i="6"/>
  <c r="E111" i="6"/>
  <c r="E123" i="6"/>
  <c r="E135" i="6"/>
  <c r="D24" i="6"/>
  <c r="D36" i="6"/>
  <c r="F36" i="6" s="1"/>
  <c r="D48" i="6"/>
  <c r="D60" i="6"/>
  <c r="F60" i="6" s="1"/>
  <c r="D72" i="6"/>
  <c r="F72" i="6" s="1"/>
  <c r="D84" i="6"/>
  <c r="D96" i="6"/>
  <c r="D108" i="6"/>
  <c r="D120" i="6"/>
  <c r="F120" i="6" s="1"/>
  <c r="D132" i="6"/>
  <c r="E28" i="6"/>
  <c r="E40" i="6"/>
  <c r="E52" i="6"/>
  <c r="F52" i="6" s="1"/>
  <c r="E64" i="6"/>
  <c r="E76" i="6"/>
  <c r="E88" i="6"/>
  <c r="E100" i="6"/>
  <c r="E112" i="6"/>
  <c r="E124" i="6"/>
  <c r="E136" i="6"/>
  <c r="D25" i="6"/>
  <c r="D37" i="6"/>
  <c r="D49" i="6"/>
  <c r="D61" i="6"/>
  <c r="D73" i="6"/>
  <c r="D85" i="6"/>
  <c r="D97" i="6"/>
  <c r="D109" i="6"/>
  <c r="F109" i="6" s="1"/>
  <c r="D121" i="6"/>
  <c r="F121" i="6" s="1"/>
  <c r="D133" i="6"/>
  <c r="E29" i="6"/>
  <c r="E41" i="6"/>
  <c r="E53" i="6"/>
  <c r="E65" i="6"/>
  <c r="E77" i="6"/>
  <c r="E89" i="6"/>
  <c r="E101" i="6"/>
  <c r="E113" i="6"/>
  <c r="E125" i="6"/>
  <c r="E137" i="6"/>
  <c r="D26" i="6"/>
  <c r="F26" i="6" s="1"/>
  <c r="D38" i="6"/>
  <c r="F38" i="6" s="1"/>
  <c r="D50" i="6"/>
  <c r="D62" i="6"/>
  <c r="D74" i="6"/>
  <c r="D86" i="6"/>
  <c r="F86" i="6" s="1"/>
  <c r="D98" i="6"/>
  <c r="D110" i="6"/>
  <c r="D122" i="6"/>
  <c r="D134" i="6"/>
  <c r="E30" i="6"/>
  <c r="E42" i="6"/>
  <c r="E54" i="6"/>
  <c r="E66" i="6"/>
  <c r="E78" i="6"/>
  <c r="E90" i="6"/>
  <c r="E102" i="6"/>
  <c r="E114" i="6"/>
  <c r="E126" i="6"/>
  <c r="E138" i="6"/>
  <c r="D27" i="6"/>
  <c r="D39" i="6"/>
  <c r="D51" i="6"/>
  <c r="D63" i="6"/>
  <c r="F63" i="6" s="1"/>
  <c r="D75" i="6"/>
  <c r="F75" i="6" s="1"/>
  <c r="D87" i="6"/>
  <c r="D99" i="6"/>
  <c r="D111" i="6"/>
  <c r="D123" i="6"/>
  <c r="F123" i="6" s="1"/>
  <c r="D135" i="6"/>
  <c r="E31" i="6"/>
  <c r="E43" i="6"/>
  <c r="E55" i="6"/>
  <c r="E67" i="6"/>
  <c r="E79" i="6"/>
  <c r="E91" i="6"/>
  <c r="E103" i="6"/>
  <c r="E115" i="6"/>
  <c r="E127" i="6"/>
  <c r="E139" i="6"/>
  <c r="D28" i="6"/>
  <c r="F28" i="6" s="1"/>
  <c r="D40" i="6"/>
  <c r="D52" i="6"/>
  <c r="D64" i="6"/>
  <c r="D76" i="6"/>
  <c r="D88" i="6"/>
  <c r="D100" i="6"/>
  <c r="D112" i="6"/>
  <c r="F112" i="6" s="1"/>
  <c r="D124" i="6"/>
  <c r="F124" i="6" s="1"/>
  <c r="D136" i="6"/>
  <c r="E32" i="6"/>
  <c r="E44" i="6"/>
  <c r="E56" i="6"/>
  <c r="E68" i="6"/>
  <c r="E80" i="6"/>
  <c r="E92" i="6"/>
  <c r="E104" i="6"/>
  <c r="F104" i="6" s="1"/>
  <c r="E116" i="6"/>
  <c r="E128" i="6"/>
  <c r="F128" i="6" s="1"/>
  <c r="E140" i="6"/>
  <c r="D29" i="6"/>
  <c r="F29" i="6" s="1"/>
  <c r="D41" i="6"/>
  <c r="D53" i="6"/>
  <c r="F53" i="6" s="1"/>
  <c r="D65" i="6"/>
  <c r="D77" i="6"/>
  <c r="F77" i="6" s="1"/>
  <c r="D89" i="6"/>
  <c r="D101" i="6"/>
  <c r="D113" i="6"/>
  <c r="D125" i="6"/>
  <c r="D137" i="6"/>
  <c r="E33" i="6"/>
  <c r="E45" i="6"/>
  <c r="E57" i="6"/>
  <c r="E69" i="6"/>
  <c r="E81" i="6"/>
  <c r="E93" i="6"/>
  <c r="E105" i="6"/>
  <c r="E117" i="6"/>
  <c r="E129" i="6"/>
  <c r="E141" i="6"/>
  <c r="D30" i="6"/>
  <c r="D42" i="6"/>
  <c r="D54" i="6"/>
  <c r="D66" i="6"/>
  <c r="F66" i="6" s="1"/>
  <c r="D78" i="6"/>
  <c r="F78" i="6" s="1"/>
  <c r="D90" i="6"/>
  <c r="D102" i="6"/>
  <c r="D114" i="6"/>
  <c r="D126" i="6"/>
  <c r="F126" i="6" s="1"/>
  <c r="D138" i="6"/>
  <c r="E34" i="6"/>
  <c r="E46" i="6"/>
  <c r="F46" i="6" s="1"/>
  <c r="E58" i="6"/>
  <c r="F58" i="6" s="1"/>
  <c r="E70" i="6"/>
  <c r="E82" i="6"/>
  <c r="E94" i="6"/>
  <c r="E106" i="6"/>
  <c r="E118" i="6"/>
  <c r="E130" i="6"/>
  <c r="E22" i="6"/>
  <c r="F22" i="6" s="1"/>
  <c r="H14" i="4" s="1"/>
  <c r="D31" i="6"/>
  <c r="F31" i="6" s="1"/>
  <c r="D43" i="6"/>
  <c r="D55" i="6"/>
  <c r="D67" i="6"/>
  <c r="D79" i="6"/>
  <c r="D91" i="6"/>
  <c r="D103" i="6"/>
  <c r="D115" i="6"/>
  <c r="F115" i="6" s="1"/>
  <c r="D127" i="6"/>
  <c r="F127" i="6" s="1"/>
  <c r="D139" i="6"/>
  <c r="E23" i="6"/>
  <c r="F23" i="6" s="1"/>
  <c r="E35" i="6"/>
  <c r="F35" i="6" s="1"/>
  <c r="E47" i="6"/>
  <c r="F47" i="6" s="1"/>
  <c r="E59" i="6"/>
  <c r="E71" i="6"/>
  <c r="F71" i="6" s="1"/>
  <c r="E83" i="6"/>
  <c r="E95" i="6"/>
  <c r="F95" i="6" s="1"/>
  <c r="E107" i="6"/>
  <c r="E119" i="6"/>
  <c r="E131" i="6"/>
  <c r="T21" i="6"/>
  <c r="F25" i="6"/>
  <c r="F99" i="6"/>
  <c r="F105" i="6"/>
  <c r="F62" i="6"/>
  <c r="F102" i="6"/>
  <c r="F96" i="6"/>
  <c r="F85" i="6"/>
  <c r="F44" i="6"/>
  <c r="G17" i="5"/>
  <c r="C18" i="5" s="1"/>
  <c r="U21" i="6"/>
  <c r="Q22" i="6" s="1"/>
  <c r="F110" i="6" l="1"/>
  <c r="F55" i="6"/>
  <c r="F101" i="6"/>
  <c r="F74" i="6"/>
  <c r="F114" i="6"/>
  <c r="F65" i="6"/>
  <c r="F111" i="6"/>
  <c r="F108" i="6"/>
  <c r="F132" i="6"/>
  <c r="F130" i="6"/>
  <c r="F81" i="6"/>
  <c r="F32" i="6"/>
  <c r="F103" i="6"/>
  <c r="F54" i="6"/>
  <c r="F100" i="6"/>
  <c r="F51" i="6"/>
  <c r="F97" i="6"/>
  <c r="F48" i="6"/>
  <c r="F70" i="6"/>
  <c r="F98" i="6"/>
  <c r="F43" i="6"/>
  <c r="F138" i="6"/>
  <c r="F89" i="6"/>
  <c r="F40" i="6"/>
  <c r="F135" i="6"/>
  <c r="F37" i="6"/>
  <c r="F122" i="6"/>
  <c r="F61" i="6"/>
  <c r="F113" i="6"/>
  <c r="F64" i="6"/>
  <c r="F67"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C141" i="6" s="1"/>
  <c r="G141"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137" i="5"/>
  <c r="D30" i="5"/>
  <c r="D42" i="5"/>
  <c r="D54" i="5"/>
  <c r="D66" i="5"/>
  <c r="D78" i="5"/>
  <c r="D90" i="5"/>
  <c r="D102" i="5"/>
  <c r="D114" i="5"/>
  <c r="D126" i="5"/>
  <c r="D18" i="5"/>
  <c r="G14" i="4"/>
  <c r="F141" i="6"/>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S141" i="6"/>
  <c r="R32" i="6"/>
  <c r="R44" i="6"/>
  <c r="R56" i="6"/>
  <c r="R68" i="6"/>
  <c r="R80" i="6"/>
  <c r="R92" i="6"/>
  <c r="R104" i="6"/>
  <c r="R116" i="6"/>
  <c r="R128" i="6"/>
  <c r="R140" i="6"/>
  <c r="S34" i="6"/>
  <c r="S46" i="6"/>
  <c r="S58" i="6"/>
  <c r="S70" i="6"/>
  <c r="S82" i="6"/>
  <c r="S94" i="6"/>
  <c r="S106" i="6"/>
  <c r="S118" i="6"/>
  <c r="S130" i="6"/>
  <c r="S22" i="6"/>
  <c r="U22" i="6" s="1"/>
  <c r="Q23" i="6" s="1"/>
  <c r="R141" i="6"/>
  <c r="T141" i="6" s="1"/>
  <c r="R33" i="6"/>
  <c r="R45" i="6"/>
  <c r="R57" i="6"/>
  <c r="R69" i="6"/>
  <c r="R81" i="6"/>
  <c r="R93" i="6"/>
  <c r="R105" i="6"/>
  <c r="R117" i="6"/>
  <c r="R129" i="6"/>
  <c r="R22" i="6"/>
  <c r="S23" i="6"/>
  <c r="S35" i="6"/>
  <c r="S47" i="6"/>
  <c r="S59" i="6"/>
  <c r="S71" i="6"/>
  <c r="S83" i="6"/>
  <c r="S95" i="6"/>
  <c r="S107" i="6"/>
  <c r="S119" i="6"/>
  <c r="S131" i="6"/>
  <c r="R34" i="6"/>
  <c r="R46" i="6"/>
  <c r="R58" i="6"/>
  <c r="T58" i="6" s="1"/>
  <c r="R70" i="6"/>
  <c r="R82" i="6"/>
  <c r="T82" i="6" s="1"/>
  <c r="R94" i="6"/>
  <c r="R106" i="6"/>
  <c r="R118" i="6"/>
  <c r="R130" i="6"/>
  <c r="S24" i="6"/>
  <c r="S36" i="6"/>
  <c r="S48" i="6"/>
  <c r="S60" i="6"/>
  <c r="S72" i="6"/>
  <c r="S84" i="6"/>
  <c r="S96" i="6"/>
  <c r="S108" i="6"/>
  <c r="S120" i="6"/>
  <c r="S132" i="6"/>
  <c r="R23" i="6"/>
  <c r="R35" i="6"/>
  <c r="R47" i="6"/>
  <c r="R59" i="6"/>
  <c r="R71" i="6"/>
  <c r="R83" i="6"/>
  <c r="T83" i="6" s="1"/>
  <c r="R95" i="6"/>
  <c r="R107" i="6"/>
  <c r="R119" i="6"/>
  <c r="R131" i="6"/>
  <c r="S25" i="6"/>
  <c r="S37" i="6"/>
  <c r="S49" i="6"/>
  <c r="S61" i="6"/>
  <c r="S73" i="6"/>
  <c r="S85" i="6"/>
  <c r="S97" i="6"/>
  <c r="S109" i="6"/>
  <c r="S121" i="6"/>
  <c r="S133" i="6"/>
  <c r="R24" i="6"/>
  <c r="R36" i="6"/>
  <c r="R48" i="6"/>
  <c r="R60" i="6"/>
  <c r="R72" i="6"/>
  <c r="R84" i="6"/>
  <c r="R96" i="6"/>
  <c r="R108" i="6"/>
  <c r="R120" i="6"/>
  <c r="R132" i="6"/>
  <c r="T132" i="6" s="1"/>
  <c r="S26" i="6"/>
  <c r="S38" i="6"/>
  <c r="S50" i="6"/>
  <c r="S62" i="6"/>
  <c r="S74" i="6"/>
  <c r="S86" i="6"/>
  <c r="S98" i="6"/>
  <c r="S110" i="6"/>
  <c r="S122" i="6"/>
  <c r="S134" i="6"/>
  <c r="R25" i="6"/>
  <c r="R37" i="6"/>
  <c r="T37" i="6" s="1"/>
  <c r="R49" i="6"/>
  <c r="T49" i="6" s="1"/>
  <c r="R61" i="6"/>
  <c r="R73" i="6"/>
  <c r="R85" i="6"/>
  <c r="R97" i="6"/>
  <c r="R109" i="6"/>
  <c r="R121" i="6"/>
  <c r="R133" i="6"/>
  <c r="S27" i="6"/>
  <c r="S39" i="6"/>
  <c r="S51" i="6"/>
  <c r="S63" i="6"/>
  <c r="S75" i="6"/>
  <c r="S87" i="6"/>
  <c r="S99" i="6"/>
  <c r="S111" i="6"/>
  <c r="S123" i="6"/>
  <c r="S135" i="6"/>
  <c r="R26" i="6"/>
  <c r="R38" i="6"/>
  <c r="R50" i="6"/>
  <c r="R62" i="6"/>
  <c r="R74" i="6"/>
  <c r="R86" i="6"/>
  <c r="T86" i="6" s="1"/>
  <c r="R98" i="6"/>
  <c r="T98" i="6" s="1"/>
  <c r="R110" i="6"/>
  <c r="R122" i="6"/>
  <c r="R134" i="6"/>
  <c r="S28" i="6"/>
  <c r="S40" i="6"/>
  <c r="S52" i="6"/>
  <c r="S64" i="6"/>
  <c r="S76" i="6"/>
  <c r="S88" i="6"/>
  <c r="S100" i="6"/>
  <c r="S112" i="6"/>
  <c r="S124" i="6"/>
  <c r="S136" i="6"/>
  <c r="R27" i="6"/>
  <c r="T27" i="6" s="1"/>
  <c r="R39" i="6"/>
  <c r="R51" i="6"/>
  <c r="R63" i="6"/>
  <c r="R75" i="6"/>
  <c r="R87" i="6"/>
  <c r="R99" i="6"/>
  <c r="R111" i="6"/>
  <c r="R123" i="6"/>
  <c r="R135" i="6"/>
  <c r="T135" i="6" s="1"/>
  <c r="S29" i="6"/>
  <c r="S41" i="6"/>
  <c r="S53" i="6"/>
  <c r="S65" i="6"/>
  <c r="S77" i="6"/>
  <c r="S89" i="6"/>
  <c r="S101" i="6"/>
  <c r="S113" i="6"/>
  <c r="S125" i="6"/>
  <c r="S137" i="6"/>
  <c r="R28" i="6"/>
  <c r="R40" i="6"/>
  <c r="T40" i="6" s="1"/>
  <c r="R52" i="6"/>
  <c r="T52" i="6" s="1"/>
  <c r="R64" i="6"/>
  <c r="R76" i="6"/>
  <c r="T76" i="6" s="1"/>
  <c r="R88" i="6"/>
  <c r="R100" i="6"/>
  <c r="R112" i="6"/>
  <c r="R124" i="6"/>
  <c r="R136" i="6"/>
  <c r="S30" i="6"/>
  <c r="S42" i="6"/>
  <c r="S54" i="6"/>
  <c r="S66" i="6"/>
  <c r="S78" i="6"/>
  <c r="S90" i="6"/>
  <c r="S102" i="6"/>
  <c r="S114" i="6"/>
  <c r="S126" i="6"/>
  <c r="S138" i="6"/>
  <c r="R29" i="6"/>
  <c r="R41" i="6"/>
  <c r="R53" i="6"/>
  <c r="R65" i="6"/>
  <c r="R77" i="6"/>
  <c r="T77" i="6" s="1"/>
  <c r="R89" i="6"/>
  <c r="T89" i="6" s="1"/>
  <c r="R101" i="6"/>
  <c r="T101" i="6" s="1"/>
  <c r="R113" i="6"/>
  <c r="R125" i="6"/>
  <c r="T125" i="6" s="1"/>
  <c r="R137" i="6"/>
  <c r="T137" i="6" s="1"/>
  <c r="S31" i="6"/>
  <c r="S43" i="6"/>
  <c r="S55" i="6"/>
  <c r="S67" i="6"/>
  <c r="S79" i="6"/>
  <c r="S91" i="6"/>
  <c r="S103" i="6"/>
  <c r="S115" i="6"/>
  <c r="S127" i="6"/>
  <c r="S139" i="6"/>
  <c r="R30" i="6"/>
  <c r="T30" i="6" s="1"/>
  <c r="R42" i="6"/>
  <c r="T42" i="6" s="1"/>
  <c r="R54" i="6"/>
  <c r="R66" i="6"/>
  <c r="R78" i="6"/>
  <c r="R90" i="6"/>
  <c r="R102" i="6"/>
  <c r="R114" i="6"/>
  <c r="R126" i="6"/>
  <c r="T126" i="6" s="1"/>
  <c r="R138" i="6"/>
  <c r="T138" i="6" s="1"/>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137"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E13" i="4"/>
  <c r="G18" i="5"/>
  <c r="C19" i="5" s="1"/>
  <c r="T88" i="6" l="1"/>
  <c r="T107" i="6"/>
  <c r="T94" i="6"/>
  <c r="T110" i="6"/>
  <c r="T46" i="6"/>
  <c r="T61" i="6"/>
  <c r="T34" i="6"/>
  <c r="T64" i="6"/>
  <c r="T28" i="6"/>
  <c r="T123" i="6"/>
  <c r="T74" i="6"/>
  <c r="T25" i="6"/>
  <c r="T120" i="6"/>
  <c r="T71" i="6"/>
  <c r="T11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Q141" i="6" s="1"/>
  <c r="U141"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H13" i="4" s="1"/>
  <c r="G13" i="4" l="1"/>
  <c r="G21" i="4" s="1"/>
  <c r="G32" i="4" s="1"/>
  <c r="G33" i="4" s="1"/>
  <c r="G34" i="4" s="1"/>
  <c r="H21" i="4"/>
  <c r="H32" i="4" s="1"/>
  <c r="H35" i="4" s="1"/>
  <c r="F19" i="5"/>
  <c r="G19" i="5"/>
  <c r="C20" i="5" s="1"/>
  <c r="H33" i="4" l="1"/>
  <c r="H34" i="4" s="1"/>
  <c r="H36" i="4" s="1"/>
  <c r="G20" i="5"/>
  <c r="C21" i="5" s="1"/>
  <c r="F20" i="5"/>
  <c r="F21" i="5" l="1"/>
  <c r="G21" i="5"/>
  <c r="C22" i="5" s="1"/>
  <c r="G22" i="5" l="1"/>
  <c r="C23" i="5" s="1"/>
  <c r="F22" i="5"/>
  <c r="F23" i="5" l="1"/>
  <c r="G23" i="5"/>
  <c r="C24" i="5" s="1"/>
  <c r="F24" i="5" l="1"/>
  <c r="G24" i="5"/>
  <c r="C25" i="5" s="1"/>
  <c r="F25" i="5" l="1"/>
  <c r="G25" i="5"/>
  <c r="C26" i="5" s="1"/>
  <c r="F26" i="5" l="1"/>
  <c r="G26" i="5"/>
  <c r="C27" i="5" s="1"/>
  <c r="F27" i="5" l="1"/>
  <c r="G27" i="5"/>
  <c r="C28" i="5" s="1"/>
  <c r="G28" i="5" l="1"/>
  <c r="C29" i="5" s="1"/>
  <c r="F28" i="5"/>
  <c r="F29" i="5" l="1"/>
  <c r="G29" i="5"/>
  <c r="C30" i="5" s="1"/>
  <c r="F30" i="5" l="1"/>
  <c r="G30" i="5"/>
  <c r="C31" i="5" s="1"/>
  <c r="F31" i="5" l="1"/>
  <c r="G31" i="5"/>
  <c r="C32" i="5" s="1"/>
  <c r="F32" i="5" l="1"/>
  <c r="G32" i="5"/>
  <c r="C33" i="5" s="1"/>
  <c r="G33" i="5" l="1"/>
  <c r="C34" i="5" s="1"/>
  <c r="F33" i="5"/>
  <c r="F34" i="5" l="1"/>
  <c r="G34" i="5"/>
  <c r="C35" i="5" s="1"/>
  <c r="F35" i="5" l="1"/>
  <c r="G35" i="5"/>
  <c r="C36" i="5" s="1"/>
  <c r="G36" i="5" l="1"/>
  <c r="C37" i="5" s="1"/>
  <c r="F36" i="5"/>
  <c r="F37" i="5" l="1"/>
  <c r="G37" i="5"/>
  <c r="C38" i="5" s="1"/>
  <c r="G38" i="5" l="1"/>
  <c r="C39" i="5" s="1"/>
  <c r="F38" i="5"/>
  <c r="G39" i="5" l="1"/>
  <c r="C40" i="5" s="1"/>
  <c r="F39" i="5"/>
  <c r="F40" i="5" l="1"/>
  <c r="G40" i="5"/>
  <c r="C41" i="5" s="1"/>
  <c r="F41" i="5" l="1"/>
  <c r="G41" i="5"/>
  <c r="C42" i="5" s="1"/>
  <c r="G42" i="5" l="1"/>
  <c r="C43" i="5" s="1"/>
  <c r="F42" i="5"/>
  <c r="F43" i="5" l="1"/>
  <c r="G43" i="5"/>
  <c r="C44" i="5" s="1"/>
  <c r="F44" i="5" l="1"/>
  <c r="G44" i="5"/>
  <c r="C45" i="5" s="1"/>
  <c r="G45" i="5" l="1"/>
  <c r="C46" i="5" s="1"/>
  <c r="F45" i="5"/>
  <c r="F46" i="5" l="1"/>
  <c r="G46" i="5"/>
  <c r="C47" i="5" s="1"/>
  <c r="F47" i="5" l="1"/>
  <c r="G47" i="5"/>
  <c r="C48" i="5" s="1"/>
  <c r="F48" i="5" l="1"/>
  <c r="G48" i="5"/>
  <c r="C49" i="5" s="1"/>
  <c r="G49" i="5" l="1"/>
  <c r="C50" i="5" s="1"/>
  <c r="F49" i="5"/>
  <c r="G50" i="5" l="1"/>
  <c r="C51" i="5" s="1"/>
  <c r="F50" i="5"/>
  <c r="F51" i="5" l="1"/>
  <c r="G51" i="5"/>
  <c r="C52" i="5" s="1"/>
  <c r="G52" i="5" l="1"/>
  <c r="C53" i="5" s="1"/>
  <c r="F52" i="5"/>
  <c r="F53" i="5" l="1"/>
  <c r="G53" i="5"/>
  <c r="C54" i="5" s="1"/>
  <c r="G54" i="5" l="1"/>
  <c r="C55" i="5" s="1"/>
  <c r="F54" i="5"/>
  <c r="F55" i="5" l="1"/>
  <c r="G55" i="5"/>
  <c r="C56" i="5" s="1"/>
  <c r="F56" i="5" l="1"/>
  <c r="G56" i="5"/>
  <c r="C57" i="5" s="1"/>
  <c r="G57" i="5" l="1"/>
  <c r="C58" i="5" s="1"/>
  <c r="F57" i="5"/>
  <c r="G58" i="5" l="1"/>
  <c r="C59" i="5" s="1"/>
  <c r="F58" i="5"/>
  <c r="G59" i="5" l="1"/>
  <c r="C60" i="5" s="1"/>
  <c r="F59" i="5"/>
  <c r="F60" i="5" l="1"/>
  <c r="G60" i="5"/>
  <c r="C61" i="5" s="1"/>
  <c r="F61" i="5" l="1"/>
  <c r="G61" i="5"/>
  <c r="C62" i="5" s="1"/>
  <c r="F62" i="5" l="1"/>
  <c r="G62" i="5"/>
  <c r="C63" i="5" s="1"/>
  <c r="G63" i="5" l="1"/>
  <c r="C64" i="5" s="1"/>
  <c r="F63" i="5"/>
  <c r="G64" i="5" l="1"/>
  <c r="C65" i="5" s="1"/>
  <c r="F64" i="5"/>
  <c r="F65" i="5" l="1"/>
  <c r="G65" i="5"/>
  <c r="C66" i="5" s="1"/>
  <c r="F66" i="5" l="1"/>
  <c r="G66" i="5"/>
  <c r="C67" i="5" s="1"/>
  <c r="F67" i="5" l="1"/>
  <c r="G67" i="5"/>
  <c r="C68" i="5" s="1"/>
  <c r="F68" i="5" l="1"/>
  <c r="G68" i="5"/>
  <c r="C69" i="5" s="1"/>
  <c r="F69" i="5" l="1"/>
  <c r="G69" i="5"/>
  <c r="C70" i="5" s="1"/>
  <c r="F70" i="5" l="1"/>
  <c r="G70" i="5"/>
  <c r="C71" i="5" s="1"/>
  <c r="F71" i="5" l="1"/>
  <c r="G71" i="5"/>
  <c r="C72" i="5" s="1"/>
  <c r="G72" i="5" l="1"/>
  <c r="C73" i="5" s="1"/>
  <c r="F72" i="5"/>
  <c r="F73" i="5" l="1"/>
  <c r="G73" i="5"/>
  <c r="C74" i="5" s="1"/>
  <c r="F74" i="5" l="1"/>
  <c r="G74" i="5"/>
  <c r="C75" i="5" s="1"/>
  <c r="F75" i="5" l="1"/>
  <c r="G75" i="5"/>
  <c r="C76" i="5" s="1"/>
  <c r="F76" i="5" l="1"/>
  <c r="G76" i="5"/>
  <c r="C77" i="5" s="1"/>
  <c r="F77" i="5" l="1"/>
  <c r="G77" i="5"/>
  <c r="C78" i="5" s="1"/>
  <c r="F78" i="5" l="1"/>
  <c r="G78" i="5"/>
  <c r="C79" i="5" s="1"/>
  <c r="F79" i="5" l="1"/>
  <c r="G79" i="5"/>
  <c r="C80" i="5" s="1"/>
  <c r="G80" i="5" l="1"/>
  <c r="C81" i="5" s="1"/>
  <c r="F80" i="5"/>
  <c r="G81" i="5" l="1"/>
  <c r="C82" i="5" s="1"/>
  <c r="F81" i="5"/>
  <c r="F82" i="5" l="1"/>
  <c r="G82" i="5"/>
  <c r="C83" i="5" s="1"/>
  <c r="F83" i="5" l="1"/>
  <c r="G83" i="5"/>
  <c r="C84" i="5" s="1"/>
  <c r="G84" i="5" l="1"/>
  <c r="C85" i="5" s="1"/>
  <c r="F84" i="5"/>
  <c r="F85" i="5" l="1"/>
  <c r="G85" i="5"/>
  <c r="C86" i="5" s="1"/>
  <c r="G86" i="5" l="1"/>
  <c r="C87" i="5" s="1"/>
  <c r="F86" i="5"/>
  <c r="F87" i="5" l="1"/>
  <c r="G87" i="5"/>
  <c r="C88" i="5" s="1"/>
  <c r="F88" i="5" l="1"/>
  <c r="G88" i="5"/>
  <c r="C89" i="5" s="1"/>
  <c r="G89" i="5" l="1"/>
  <c r="C90" i="5" s="1"/>
  <c r="F89" i="5"/>
  <c r="F90" i="5" l="1"/>
  <c r="G90" i="5"/>
  <c r="C91" i="5" s="1"/>
  <c r="F91" i="5" l="1"/>
  <c r="G91" i="5"/>
  <c r="C92" i="5" s="1"/>
  <c r="G92" i="5" l="1"/>
  <c r="C93" i="5" s="1"/>
  <c r="F92" i="5"/>
  <c r="G93" i="5" l="1"/>
  <c r="C94" i="5" s="1"/>
  <c r="F93" i="5"/>
  <c r="G94" i="5" l="1"/>
  <c r="C95" i="5" s="1"/>
  <c r="F94" i="5"/>
  <c r="F95" i="5" l="1"/>
  <c r="G95" i="5"/>
  <c r="C96" i="5" s="1"/>
  <c r="F96" i="5" l="1"/>
  <c r="G96" i="5"/>
  <c r="C97" i="5" s="1"/>
  <c r="G97" i="5" l="1"/>
  <c r="C98" i="5" s="1"/>
  <c r="F97" i="5"/>
  <c r="F98" i="5" l="1"/>
  <c r="G98" i="5"/>
  <c r="C99" i="5" s="1"/>
  <c r="G99" i="5" l="1"/>
  <c r="C100" i="5" s="1"/>
  <c r="F99" i="5"/>
  <c r="G100" i="5" l="1"/>
  <c r="C101" i="5" s="1"/>
  <c r="F100" i="5"/>
  <c r="G101" i="5" l="1"/>
  <c r="C102" i="5" s="1"/>
  <c r="F101" i="5"/>
  <c r="F102" i="5" l="1"/>
  <c r="G102" i="5"/>
  <c r="C103" i="5" s="1"/>
  <c r="G103" i="5" l="1"/>
  <c r="C104" i="5" s="1"/>
  <c r="F103" i="5"/>
  <c r="G104" i="5" l="1"/>
  <c r="C105" i="5" s="1"/>
  <c r="F104" i="5"/>
  <c r="G105" i="5" l="1"/>
  <c r="C106" i="5" s="1"/>
  <c r="F105" i="5"/>
  <c r="F106" i="5" l="1"/>
  <c r="G106" i="5"/>
  <c r="C107" i="5" s="1"/>
  <c r="F107" i="5" l="1"/>
  <c r="G107" i="5"/>
  <c r="C108" i="5" s="1"/>
  <c r="F108" i="5" l="1"/>
  <c r="G108" i="5"/>
  <c r="C109" i="5" s="1"/>
  <c r="F109" i="5" l="1"/>
  <c r="G109" i="5"/>
  <c r="C110" i="5" s="1"/>
  <c r="F110" i="5" l="1"/>
  <c r="G110" i="5"/>
  <c r="C111" i="5" s="1"/>
  <c r="G111" i="5" l="1"/>
  <c r="C112" i="5" s="1"/>
  <c r="F111" i="5"/>
  <c r="F112" i="5" l="1"/>
  <c r="G112" i="5"/>
  <c r="C113" i="5" s="1"/>
  <c r="F113" i="5" l="1"/>
  <c r="G113" i="5"/>
  <c r="C114" i="5" s="1"/>
  <c r="F114" i="5" l="1"/>
  <c r="G114" i="5"/>
  <c r="C115" i="5" s="1"/>
  <c r="F115" i="5" l="1"/>
  <c r="G115" i="5"/>
  <c r="C116" i="5" s="1"/>
  <c r="F116" i="5" l="1"/>
  <c r="G116" i="5"/>
  <c r="C117" i="5" s="1"/>
  <c r="F117" i="5" l="1"/>
  <c r="G117" i="5"/>
  <c r="C118" i="5" s="1"/>
  <c r="G118" i="5" l="1"/>
  <c r="C119" i="5" s="1"/>
  <c r="F118" i="5"/>
  <c r="F119" i="5" l="1"/>
  <c r="G119" i="5"/>
  <c r="C120" i="5" s="1"/>
  <c r="F120" i="5" l="1"/>
  <c r="G120" i="5"/>
  <c r="C121" i="5" s="1"/>
  <c r="G121" i="5" l="1"/>
  <c r="C122" i="5" s="1"/>
  <c r="F121" i="5"/>
  <c r="G122" i="5" l="1"/>
  <c r="C123" i="5" s="1"/>
  <c r="F122" i="5"/>
  <c r="F123" i="5" l="1"/>
  <c r="G123" i="5"/>
  <c r="C124" i="5" s="1"/>
  <c r="G124" i="5" l="1"/>
  <c r="C125" i="5" s="1"/>
  <c r="F124" i="5"/>
  <c r="G125" i="5" l="1"/>
  <c r="C126" i="5" s="1"/>
  <c r="F125" i="5"/>
  <c r="G126" i="5" l="1"/>
  <c r="C127" i="5" s="1"/>
  <c r="F126" i="5"/>
  <c r="F127" i="5" l="1"/>
  <c r="G127" i="5"/>
  <c r="C128" i="5" s="1"/>
  <c r="G128" i="5" l="1"/>
  <c r="C129" i="5" s="1"/>
  <c r="F128" i="5"/>
  <c r="G129" i="5" l="1"/>
  <c r="C130" i="5" s="1"/>
  <c r="F129" i="5"/>
  <c r="G130" i="5" l="1"/>
  <c r="C131" i="5" s="1"/>
  <c r="F130" i="5"/>
  <c r="G131" i="5" l="1"/>
  <c r="C132" i="5" s="1"/>
  <c r="F131" i="5"/>
  <c r="F132" i="5" l="1"/>
  <c r="G132" i="5"/>
  <c r="C133" i="5" s="1"/>
  <c r="F133" i="5" l="1"/>
  <c r="G133" i="5"/>
  <c r="C134" i="5" s="1"/>
  <c r="G134" i="5" l="1"/>
  <c r="C135" i="5" s="1"/>
  <c r="F134" i="5"/>
  <c r="G135" i="5" l="1"/>
  <c r="C136" i="5" s="1"/>
  <c r="F135" i="5"/>
  <c r="G136" i="5" l="1"/>
  <c r="C137" i="5" s="1"/>
  <c r="F136" i="5"/>
  <c r="G137" i="5" l="1"/>
  <c r="F137" i="5"/>
  <c r="F15" i="7"/>
  <c r="F15" i="4" s="1"/>
  <c r="E15" i="4" s="1"/>
  <c r="E21" i="4" s="1"/>
  <c r="E32" i="4" s="1"/>
  <c r="E33" i="4" s="1"/>
  <c r="E34" i="4" s="1"/>
  <c r="G15" i="7"/>
  <c r="C16" i="7" s="1"/>
  <c r="F21" i="4" l="1"/>
  <c r="F32" i="4" s="1"/>
  <c r="F35" i="4" s="1"/>
  <c r="F33" i="4" l="1"/>
  <c r="F34" i="4" s="1"/>
  <c r="F36" i="4" s="1"/>
  <c r="G16" i="7"/>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<sst xmlns="http://schemas.openxmlformats.org/spreadsheetml/2006/main" count="166" uniqueCount="84">
  <si>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</si>
  <si>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</si>
  <si>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</si>
  <si>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</si>
  <si>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</si>
  <si>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</si>
  <si>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</si>
  <si>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</si>
  <si>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</si>
  <si>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</si>
  <si>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</si>
  <si>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</si>
  <si>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</si>
  <si>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</si>
  <si>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</si>
  <si>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</si>
  <si>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</si>
  <si>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</si>
  <si>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</si>
  <si>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</si>
  <si>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</si>
  <si>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</si>
  <si>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</si>
  <si>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</si>
  <si>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</si>
  <si>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</si>
  <si>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</si>
  <si>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</si>
  <si>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</si>
  <si>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Heakord</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</si>
  <si>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</si>
  <si>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</si>
  <si>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</si>
  <si>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</si>
  <si>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</si>
  <si>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</si>
  <si>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</si>
  <si>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</si>
  <si>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</si>
  <si>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</si>
  <si>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</si>
  <si>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</si>
  <si>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</si>
  <si>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</si>
  <si>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</si>
  <si>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</si>
  <si>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</si>
  <si>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</si>
  <si>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</si>
  <si>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Kapitali tulumäär 2019 II pa</t>
  </si>
  <si>
    <t>Kapitalikomponent (tavasisisutus)</t>
  </si>
  <si>
    <t>Remonttööd (tavasisustus)</t>
  </si>
  <si>
    <t>Kapitalikomponent (investeering)</t>
  </si>
  <si>
    <t xml:space="preserve">Kapitalikomponendi annuiteetmaksegraafik - </t>
  </si>
  <si>
    <t>Investeering</t>
  </si>
  <si>
    <t>Investeeringu jääk</t>
  </si>
  <si>
    <t>SKA</t>
  </si>
  <si>
    <t>TTJA</t>
  </si>
  <si>
    <t>TAI</t>
  </si>
  <si>
    <t>Vakants</t>
  </si>
  <si>
    <t>*Kapitalikomponendi annuiteetmaksegraafik (ilma CO2 vahenditeta)</t>
  </si>
  <si>
    <t>CO2 vahendid</t>
  </si>
  <si>
    <t>Osakaal</t>
  </si>
  <si>
    <t>Garaaž</t>
  </si>
  <si>
    <t>Garaaži jääk</t>
  </si>
  <si>
    <t>Üürniku kohti garaažis</t>
  </si>
  <si>
    <t>Kõrvalteenuste eest tasumine tegelike kulude alusel, esitatud kulude prognoos</t>
  </si>
  <si>
    <t>Tugiteenused (710-720, 740)</t>
  </si>
  <si>
    <t>Garaaž (8 kohta)</t>
  </si>
  <si>
    <t>Teenuse hinnamuutus</t>
  </si>
  <si>
    <t>Teenuse hinna ja tarbimise muutus</t>
  </si>
  <si>
    <t>Lisa 3 üürilepingule nr Ü17380/19</t>
  </si>
  <si>
    <t>RaM</t>
  </si>
  <si>
    <t>Ei indekseerita</t>
  </si>
  <si>
    <t>Pepleri 35, Tartu</t>
  </si>
  <si>
    <t>Kapitali algväärtus (büroo+garaaž)</t>
  </si>
  <si>
    <t>Kapitali lõppväärtus (büroo+garaaž)</t>
  </si>
  <si>
    <t>Tarbijakaitse ja Tehnilise Järelevalve Amet</t>
  </si>
  <si>
    <t>Üür ja kõrvalteenuste tasu 04.01.2021 - 31.12.2022</t>
  </si>
  <si>
    <t>04.01.2021 - 31.01.2021</t>
  </si>
  <si>
    <t xml:space="preserve"> Indekseerimine* alates 01.01.2023.a, 31.dets THI, max 3% aastas</t>
  </si>
  <si>
    <t>28 päeva</t>
  </si>
  <si>
    <t>23 kuud</t>
  </si>
  <si>
    <t>01.02.2021 - 31.12.2022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</si>
</sst>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s>
  <fonts count="3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9" fillId="0" borderId="0"/>
    <xf numFmtId="9" fontId="7" fillId="0" borderId="0" applyFont="0" applyFill="0" applyBorder="0" applyAlignment="0" applyProtection="0"/>
  </cellStyleXfs>
  <cellXfs count="232">
    <xf numFmtId="0" fontId="0" fillId="0" borderId="0" xfId="0"/>
    <xf numFmtId="0" fontId="10" fillId="0" borderId="0" xfId="0" applyFont="1"/>
    <xf numFmtId="0" fontId="11" fillId="0" borderId="0" xfId="0" applyFont="1"/>
    <xf numFmtId="0" fontId="10" fillId="0" borderId="0" xfId="0" applyFont="1" applyFill="1"/>
    <xf numFmtId="0" fontId="10" fillId="0" borderId="0" xfId="0" applyFont="1" applyAlignment="1">
      <alignment horizontal="right"/>
    </xf>
    <xf numFmtId="0" fontId="2" fillId="0" borderId="1" xfId="0" applyFont="1" applyFill="1" applyBorder="1"/>
    <xf numFmtId="0" fontId="12" fillId="0" borderId="1" xfId="0" applyFont="1" applyBorder="1" applyAlignment="1">
      <alignment horizontal="right"/>
    </xf>
    <xf numFmtId="164" fontId="2" fillId="0" borderId="1" xfId="0" applyNumberFormat="1" applyFont="1" applyFill="1" applyBorder="1" applyAlignment="1">
      <alignment horizontal="right"/>
    </xf>
    <xf numFmtId="0" fontId="12" fillId="0" borderId="1" xfId="0" applyFont="1" applyBorder="1"/>
    <xf numFmtId="0" fontId="12" fillId="0" borderId="0"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applyBorder="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Border="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Border="1" applyAlignment="1">
      <alignment horizontal="right"/>
    </xf>
    <xf numFmtId="4" fontId="12" fillId="0" borderId="10" xfId="0" applyNumberFormat="1" applyFont="1" applyFill="1" applyBorder="1" applyAlignment="1">
      <alignment horizontal="right"/>
    </xf>
    <xf numFmtId="4" fontId="12"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2" fillId="0" borderId="9" xfId="0" applyNumberFormat="1" applyFont="1" applyBorder="1"/>
    <xf numFmtId="3" fontId="12" fillId="0" borderId="0" xfId="0" applyNumberFormat="1" applyFont="1" applyBorder="1" applyAlignment="1">
      <alignment horizontal="right"/>
    </xf>
    <xf numFmtId="4" fontId="12" fillId="0" borderId="0" xfId="0" applyNumberFormat="1" applyFont="1" applyBorder="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Fill="1" applyAlignment="1">
      <alignment horizontal="right"/>
    </xf>
    <xf numFmtId="0" fontId="15" fillId="0" borderId="0" xfId="0" applyFont="1"/>
    <xf numFmtId="4" fontId="12" fillId="3" borderId="18" xfId="0" applyNumberFormat="1" applyFont="1" applyFill="1" applyBorder="1" applyAlignment="1">
      <alignment horizontal="right"/>
    </xf>
    <xf numFmtId="0" fontId="10" fillId="0" borderId="16" xfId="0" applyFont="1" applyBorder="1" applyAlignment="1"/>
    <xf numFmtId="0" fontId="12" fillId="0" borderId="0" xfId="0" applyFont="1" applyBorder="1" applyAlignment="1">
      <alignment horizontal="left" wrapText="1"/>
    </xf>
    <xf numFmtId="0" fontId="11" fillId="0" borderId="0" xfId="0" applyFont="1" applyAlignment="1">
      <alignment horizontal="left" wrapText="1"/>
    </xf>
    <xf numFmtId="0" fontId="10" fillId="0" borderId="1" xfId="0" applyFont="1" applyBorder="1" applyAlignment="1"/>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Fill="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0" fontId="9" fillId="3" borderId="0" xfId="1" applyFill="1" applyBorder="1"/>
    <xf numFmtId="0" fontId="17" fillId="5" borderId="0" xfId="1" applyFont="1" applyFill="1" applyBorder="1" applyAlignment="1">
      <alignment horizontal="right"/>
    </xf>
    <xf numFmtId="0" fontId="4" fillId="5" borderId="0" xfId="1" applyFont="1" applyFill="1" applyBorder="1"/>
    <xf numFmtId="0" fontId="4" fillId="5" borderId="0" xfId="1" applyFont="1" applyFill="1" applyBorder="1" applyAlignment="1">
      <alignment horizontal="right"/>
    </xf>
    <xf numFmtId="0" fontId="25" fillId="5" borderId="0" xfId="1" applyFont="1" applyFill="1" applyBorder="1"/>
    <xf numFmtId="0" fontId="19" fillId="5" borderId="0" xfId="1" applyFont="1" applyFill="1" applyBorder="1"/>
    <xf numFmtId="4" fontId="26" fillId="5" borderId="0" xfId="1" applyNumberFormat="1" applyFont="1" applyFill="1" applyBorder="1"/>
    <xf numFmtId="4" fontId="9" fillId="5" borderId="0" xfId="1" applyNumberFormat="1" applyFill="1" applyBorder="1"/>
    <xf numFmtId="0" fontId="9" fillId="6" borderId="0" xfId="1" applyFill="1" applyBorder="1"/>
    <xf numFmtId="0" fontId="9" fillId="5" borderId="0" xfId="1" applyFill="1" applyBorder="1"/>
    <xf numFmtId="0" fontId="0" fillId="3" borderId="0" xfId="0" applyFill="1" applyBorder="1"/>
    <xf numFmtId="167" fontId="4" fillId="6" borderId="0" xfId="1" applyNumberFormat="1" applyFont="1" applyFill="1" applyBorder="1"/>
    <xf numFmtId="0" fontId="19" fillId="6" borderId="0" xfId="1" applyFont="1" applyFill="1" applyBorder="1"/>
    <xf numFmtId="167" fontId="0" fillId="3" borderId="0" xfId="0" applyNumberFormat="1" applyFill="1" applyBorder="1"/>
    <xf numFmtId="3" fontId="9" fillId="6" borderId="0" xfId="1" applyNumberFormat="1" applyFill="1" applyBorder="1"/>
    <xf numFmtId="10" fontId="9" fillId="6" borderId="0" xfId="2" applyNumberFormat="1" applyFont="1" applyFill="1" applyBorder="1"/>
    <xf numFmtId="4" fontId="9" fillId="6" borderId="0" xfId="1" applyNumberFormat="1" applyFill="1" applyBorder="1"/>
    <xf numFmtId="0" fontId="4" fillId="6" borderId="0" xfId="1" applyFont="1" applyFill="1" applyBorder="1"/>
    <xf numFmtId="0" fontId="27" fillId="3" borderId="0" xfId="0" applyFont="1" applyFill="1" applyBorder="1"/>
    <xf numFmtId="166" fontId="4" fillId="6" borderId="0" xfId="1" applyNumberFormat="1" applyFont="1" applyFill="1" applyBorder="1"/>
    <xf numFmtId="0" fontId="20" fillId="3" borderId="0" xfId="1" applyFont="1" applyFill="1" applyBorder="1"/>
    <xf numFmtId="166" fontId="9" fillId="6" borderId="0" xfId="1" applyNumberFormat="1" applyFill="1" applyBorder="1"/>
    <xf numFmtId="0" fontId="21" fillId="5" borderId="0" xfId="1" applyFont="1" applyFill="1" applyBorder="1" applyAlignment="1">
      <alignment horizontal="right"/>
    </xf>
    <xf numFmtId="167" fontId="22" fillId="5" borderId="0" xfId="1" applyNumberFormat="1" applyFont="1" applyFill="1" applyBorder="1"/>
    <xf numFmtId="168" fontId="9" fillId="5" borderId="0" xfId="1" applyNumberFormat="1" applyFill="1" applyBorder="1"/>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4" fontId="6" fillId="3" borderId="5"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1" fillId="0" borderId="0" xfId="0" applyFont="1" applyAlignment="1">
      <alignment horizontal="left" wrapText="1"/>
    </xf>
    <xf numFmtId="4" fontId="12" fillId="3" borderId="7" xfId="0" applyNumberFormat="1" applyFont="1" applyFill="1" applyBorder="1" applyAlignment="1">
      <alignment horizontal="right"/>
    </xf>
    <xf numFmtId="0" fontId="12" fillId="0" borderId="0" xfId="0" applyFont="1" applyBorder="1" applyAlignment="1">
      <alignment horizontal="right"/>
    </xf>
    <xf numFmtId="3" fontId="2" fillId="0" borderId="0" xfId="0" applyNumberFormat="1" applyFont="1" applyFill="1" applyBorder="1" applyAlignment="1">
      <alignment horizontal="right"/>
    </xf>
    <xf numFmtId="171" fontId="0" fillId="3" borderId="0" xfId="0" applyNumberFormat="1" applyFill="1"/>
    <xf numFmtId="2" fontId="9" fillId="5" borderId="0" xfId="1" applyNumberFormat="1" applyFill="1"/>
    <xf numFmtId="4" fontId="10" fillId="0" borderId="5" xfId="0" applyNumberFormat="1" applyFont="1" applyFill="1" applyBorder="1" applyAlignment="1">
      <alignment wrapText="1"/>
    </xf>
    <xf numFmtId="4" fontId="10" fillId="0" borderId="21" xfId="0" applyNumberFormat="1" applyFont="1" applyFill="1" applyBorder="1" applyAlignment="1">
      <alignment wrapText="1"/>
    </xf>
    <xf numFmtId="4" fontId="35" fillId="0" borderId="5" xfId="0" applyNumberFormat="1" applyFont="1" applyFill="1" applyBorder="1" applyAlignment="1">
      <alignment vertical="center" wrapText="1"/>
    </xf>
    <xf numFmtId="4" fontId="35" fillId="0" borderId="21" xfId="0" applyNumberFormat="1" applyFont="1" applyFill="1" applyBorder="1" applyAlignment="1">
      <alignment vertical="center" wrapText="1"/>
    </xf>
    <xf numFmtId="4" fontId="35" fillId="0" borderId="5" xfId="0" applyNumberFormat="1" applyFont="1" applyFill="1" applyBorder="1" applyAlignment="1">
      <alignment wrapText="1"/>
    </xf>
    <xf numFmtId="4" fontId="10" fillId="3" borderId="5" xfId="0" applyNumberFormat="1" applyFont="1" applyFill="1" applyBorder="1" applyAlignment="1">
      <alignment wrapText="1"/>
    </xf>
    <xf numFmtId="4" fontId="35" fillId="3" borderId="5" xfId="0" applyNumberFormat="1" applyFont="1" applyFill="1" applyBorder="1" applyAlignment="1">
      <alignment vertical="center" wrapText="1"/>
    </xf>
    <xf numFmtId="4" fontId="10" fillId="0" borderId="0" xfId="0" applyNumberFormat="1" applyFont="1" applyFill="1"/>
    <xf numFmtId="0" fontId="10" fillId="0" borderId="16" xfId="0" applyFont="1" applyBorder="1" applyAlignment="1"/>
    <xf numFmtId="0" fontId="10" fillId="0" borderId="7" xfId="0" applyFont="1" applyBorder="1" applyAlignment="1"/>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8" fillId="0" borderId="0" xfId="0" applyFont="1" applyAlignment="1">
      <alignment wrapText="1"/>
    </xf>
    <xf numFmtId="0" fontId="12" fillId="0" borderId="0" xfId="0" applyFont="1" applyBorder="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37" fillId="0" borderId="0" xfId="0" applyFont="1" applyAlignment="1">
      <alignment horizontal="center" wrapText="1"/>
    </xf>
    <xf numFmtId="0" fontId="10" fillId="0" borderId="1" xfId="0" applyFont="1" applyBorder="1" applyAlignment="1"/>
    <xf numFmtId="4" fontId="1" fillId="0" borderId="33" xfId="0" applyNumberFormat="1" applyFont="1" applyFill="1" applyBorder="1" applyAlignment="1">
      <alignment horizontal="center" vertical="center" wrapText="1"/>
    </xf>
    <xf numFmtId="4" fontId="1" fillId="0" borderId="34" xfId="0" applyNumberFormat="1" applyFont="1" applyFill="1" applyBorder="1" applyAlignment="1">
      <alignment horizontal="center" vertical="center" wrapText="1"/>
    </xf>
    <xf numFmtId="4" fontId="1" fillId="0" borderId="35" xfId="0" applyNumberFormat="1" applyFont="1" applyFill="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9" xfId="0" applyFont="1" applyBorder="1" applyAlignment="1">
      <alignment horizontal="center"/>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85" zoomScaleNormal="85" workbookViewId="0">
      <selection activeCell="Q38" sqref="Q38"/>
    </sheetView>
  </sheetViews>
  <sheetFormatPr defaultColWidth="9.140625" defaultRowHeight="15" x14ac:dyDescent="0.25"/>
  <cols>
    <col min="1" max="1" width="5.42578125" style="1" customWidth="1"/>
    <col min="2" max="2" width="7.7109375" style="1" customWidth="1"/>
    <col min="3" max="3" width="7.85546875" style="1" customWidth="1"/>
    <col min="4" max="4" width="58.5703125" style="1" customWidth="1"/>
    <col min="5" max="8" width="14" style="1" customWidth="1"/>
    <col min="9" max="10" width="25.42578125" style="1" customWidth="1"/>
    <col min="11" max="11" width="16.28515625" style="1" customWidth="1"/>
    <col min="12" max="12" width="9.140625" style="1"/>
    <col min="13" max="13" width="0" style="1" hidden="1" customWidth="1"/>
    <col min="14" max="14" width="8.5703125" style="1" hidden="1" customWidth="1"/>
    <col min="15" max="15" width="9.140625" style="1"/>
    <col min="16" max="16" width="11.28515625" style="1" bestFit="1" customWidth="1"/>
    <col min="17" max="17" width="10.140625" style="1" bestFit="1" customWidth="1"/>
    <col min="18" max="16384" width="9.140625" style="1"/>
  </cols>
  <sheetData>
    <row r="1" spans="1:17" x14ac:dyDescent="0.25">
      <c r="J1" s="57" t="s">
        <v>71</v>
      </c>
    </row>
    <row r="2" spans="1:17" ht="15" customHeight="1" x14ac:dyDescent="0.25"/>
    <row r="3" spans="1:17" ht="18.75" customHeight="1" x14ac:dyDescent="0.3">
      <c r="A3" s="223" t="s">
        <v>78</v>
      </c>
      <c r="B3" s="223"/>
      <c r="C3" s="223"/>
      <c r="D3" s="223"/>
      <c r="E3" s="223"/>
      <c r="F3" s="223"/>
      <c r="G3" s="223"/>
      <c r="H3" s="223"/>
      <c r="I3" s="223"/>
      <c r="J3" s="223"/>
    </row>
    <row r="4" spans="1:17" ht="16.5" customHeight="1" x14ac:dyDescent="0.25">
      <c r="F4" s="3"/>
      <c r="G4" s="3"/>
      <c r="H4" s="210"/>
      <c r="I4" s="3"/>
    </row>
    <row r="5" spans="1:17" x14ac:dyDescent="0.25">
      <c r="C5" s="4" t="s">
        <v>10</v>
      </c>
      <c r="D5" s="8" t="s">
        <v>77</v>
      </c>
      <c r="F5" s="3"/>
      <c r="G5" s="3"/>
      <c r="H5" s="3"/>
      <c r="I5" s="3"/>
      <c r="M5" s="64"/>
      <c r="N5" s="65"/>
    </row>
    <row r="6" spans="1:17" x14ac:dyDescent="0.25">
      <c r="C6" s="4" t="s">
        <v>11</v>
      </c>
      <c r="D6" s="5" t="s">
        <v>74</v>
      </c>
      <c r="F6" s="3"/>
      <c r="G6" s="3"/>
      <c r="H6" s="3"/>
      <c r="I6" s="3"/>
      <c r="J6" s="66"/>
      <c r="M6" s="64"/>
      <c r="N6" s="65"/>
      <c r="P6" s="67"/>
    </row>
    <row r="7" spans="1:17" ht="15.75" x14ac:dyDescent="0.25">
      <c r="F7" s="3"/>
      <c r="G7" s="3"/>
      <c r="H7" s="3"/>
      <c r="I7" s="3"/>
      <c r="J7" s="2"/>
      <c r="K7" s="10"/>
      <c r="L7" s="10"/>
      <c r="M7" s="64"/>
      <c r="N7" s="65"/>
      <c r="O7" s="4"/>
      <c r="P7" s="67"/>
    </row>
    <row r="8" spans="1:17" ht="14.25" customHeight="1" x14ac:dyDescent="0.25">
      <c r="D8" s="6" t="s">
        <v>22</v>
      </c>
      <c r="E8" s="7">
        <v>19.959223382542913</v>
      </c>
      <c r="F8" s="8" t="s">
        <v>27</v>
      </c>
      <c r="G8" s="9"/>
      <c r="H8" s="9"/>
      <c r="I8" s="9"/>
      <c r="L8" s="68"/>
    </row>
    <row r="9" spans="1:17" ht="14.25" customHeight="1" x14ac:dyDescent="0.25">
      <c r="D9" s="6" t="s">
        <v>15</v>
      </c>
      <c r="E9" s="103">
        <v>1980</v>
      </c>
      <c r="F9" s="8" t="s">
        <v>27</v>
      </c>
      <c r="G9" s="9"/>
      <c r="H9" s="9"/>
      <c r="I9" s="9"/>
      <c r="K9" s="10"/>
      <c r="L9" s="69"/>
      <c r="O9" s="10"/>
    </row>
    <row r="10" spans="1:17" ht="14.25" customHeight="1" x14ac:dyDescent="0.25">
      <c r="D10" s="199"/>
      <c r="E10" s="200"/>
      <c r="F10" s="9"/>
      <c r="G10" s="9"/>
      <c r="H10" s="9"/>
      <c r="I10" s="9"/>
      <c r="K10" s="10"/>
      <c r="L10" s="69"/>
      <c r="O10" s="10"/>
    </row>
    <row r="11" spans="1:17" ht="15.75" thickBot="1" x14ac:dyDescent="0.3">
      <c r="D11" s="10"/>
      <c r="E11" s="231" t="s">
        <v>79</v>
      </c>
      <c r="F11" s="231"/>
      <c r="G11" s="231" t="s">
        <v>83</v>
      </c>
      <c r="H11" s="231"/>
      <c r="O11" s="70"/>
      <c r="P11" s="71"/>
    </row>
    <row r="12" spans="1:17" ht="17.25" x14ac:dyDescent="0.25">
      <c r="B12" s="11" t="s">
        <v>18</v>
      </c>
      <c r="C12" s="51"/>
      <c r="D12" s="51"/>
      <c r="E12" s="12" t="s">
        <v>28</v>
      </c>
      <c r="F12" s="48" t="s">
        <v>8</v>
      </c>
      <c r="G12" s="12" t="s">
        <v>28</v>
      </c>
      <c r="H12" s="48" t="s">
        <v>8</v>
      </c>
      <c r="I12" s="45" t="s">
        <v>23</v>
      </c>
      <c r="J12" s="13" t="s">
        <v>12</v>
      </c>
    </row>
    <row r="13" spans="1:17" ht="15" customHeight="1" x14ac:dyDescent="0.25">
      <c r="B13" s="50"/>
      <c r="C13" s="72" t="s">
        <v>47</v>
      </c>
      <c r="D13" s="73"/>
      <c r="E13" s="188">
        <f>F13/E8</f>
        <v>1.1729449896721889</v>
      </c>
      <c r="F13" s="187">
        <f>'Annuiteetgraafik BIL'!F17</f>
        <v>23.411071064301709</v>
      </c>
      <c r="G13" s="188">
        <f>H13/$E$8</f>
        <v>1.2346350960107024</v>
      </c>
      <c r="H13" s="187">
        <f>'Annuiteetgraafik BIL'!F18</f>
        <v>24.642357677204927</v>
      </c>
      <c r="I13" s="228" t="s">
        <v>73</v>
      </c>
      <c r="J13" s="213"/>
      <c r="K13" s="74"/>
      <c r="O13" s="4"/>
      <c r="P13" s="74"/>
      <c r="Q13" s="75"/>
    </row>
    <row r="14" spans="1:17" ht="15" customHeight="1" x14ac:dyDescent="0.25">
      <c r="B14" s="50"/>
      <c r="C14" s="72" t="s">
        <v>52</v>
      </c>
      <c r="D14" s="73"/>
      <c r="E14" s="188">
        <f>F14/E8</f>
        <v>8.2866540526976742</v>
      </c>
      <c r="F14" s="187">
        <f>'Annuiteetgraafik INV'!F21</f>
        <v>165.3951793316474</v>
      </c>
      <c r="G14" s="188">
        <f t="shared" ref="G14:G15" si="0">H14/$E$8</f>
        <v>8.5936491815862031</v>
      </c>
      <c r="H14" s="187">
        <f>'Annuiteetgraafik INV'!F22</f>
        <v>171.52256368648611</v>
      </c>
      <c r="I14" s="229"/>
      <c r="J14" s="214"/>
      <c r="K14" s="74"/>
      <c r="O14" s="4"/>
      <c r="P14" s="74"/>
      <c r="Q14" s="75"/>
    </row>
    <row r="15" spans="1:17" ht="15" customHeight="1" x14ac:dyDescent="0.25">
      <c r="B15" s="50"/>
      <c r="C15" s="72" t="s">
        <v>50</v>
      </c>
      <c r="D15" s="73"/>
      <c r="E15" s="188">
        <f>F15/E8</f>
        <v>1.0552786215558307</v>
      </c>
      <c r="F15" s="187">
        <f>'Annuiteetgraafik TS'!F15</f>
        <v>21.06254173845479</v>
      </c>
      <c r="G15" s="188">
        <f t="shared" si="0"/>
        <v>1.0895149989468862</v>
      </c>
      <c r="H15" s="187">
        <f>'Annuiteetgraafik TS'!F16</f>
        <v>21.745873242611907</v>
      </c>
      <c r="I15" s="229"/>
      <c r="J15" s="214"/>
      <c r="K15" s="74"/>
      <c r="O15" s="4"/>
      <c r="P15" s="74"/>
      <c r="Q15" s="75"/>
    </row>
    <row r="16" spans="1:17" ht="15" customHeight="1" x14ac:dyDescent="0.25">
      <c r="B16" s="15">
        <v>400</v>
      </c>
      <c r="C16" s="224" t="s">
        <v>46</v>
      </c>
      <c r="D16" s="211"/>
      <c r="E16" s="203">
        <f t="shared" ref="E16:E17" si="1">F16/$E$8</f>
        <v>1.5083870967741935</v>
      </c>
      <c r="F16" s="187">
        <f>H16*28/31</f>
        <v>30.1062350118615</v>
      </c>
      <c r="G16" s="189">
        <v>1.67</v>
      </c>
      <c r="H16" s="187">
        <f>G16*E8</f>
        <v>33.331903048846662</v>
      </c>
      <c r="I16" s="229"/>
      <c r="J16" s="214"/>
      <c r="O16" s="4"/>
      <c r="P16" s="74"/>
      <c r="Q16" s="75"/>
    </row>
    <row r="17" spans="2:17" ht="15" customHeight="1" x14ac:dyDescent="0.25">
      <c r="B17" s="15">
        <v>400</v>
      </c>
      <c r="C17" s="224" t="s">
        <v>51</v>
      </c>
      <c r="D17" s="211"/>
      <c r="E17" s="203">
        <f t="shared" si="1"/>
        <v>0.31949009594861055</v>
      </c>
      <c r="F17" s="187">
        <f>H17*28/31</f>
        <v>6.3767741935483864</v>
      </c>
      <c r="G17" s="189">
        <f>H17/E8</f>
        <v>0.35372117765739025</v>
      </c>
      <c r="H17" s="187">
        <v>7.06</v>
      </c>
      <c r="I17" s="230"/>
      <c r="J17" s="214"/>
      <c r="O17" s="4"/>
      <c r="P17" s="74"/>
      <c r="Q17" s="75"/>
    </row>
    <row r="18" spans="2:17" ht="15" customHeight="1" x14ac:dyDescent="0.25">
      <c r="B18" s="15">
        <v>100</v>
      </c>
      <c r="C18" s="52" t="s">
        <v>14</v>
      </c>
      <c r="D18" s="53"/>
      <c r="E18" s="203">
        <f>F18/$E$8</f>
        <v>0.2890322580645161</v>
      </c>
      <c r="F18" s="204">
        <f t="shared" ref="F18:F20" si="2">H18*28/31</f>
        <v>5.7688594034704668</v>
      </c>
      <c r="G18" s="208">
        <v>0.32</v>
      </c>
      <c r="H18" s="204">
        <f>G18*$E$8</f>
        <v>6.3869514824137319</v>
      </c>
      <c r="I18" s="225" t="s">
        <v>80</v>
      </c>
      <c r="J18" s="214"/>
      <c r="K18" s="74"/>
      <c r="O18" s="4"/>
      <c r="P18" s="74"/>
      <c r="Q18" s="75"/>
    </row>
    <row r="19" spans="2:17" ht="15" customHeight="1" x14ac:dyDescent="0.25">
      <c r="B19" s="15">
        <v>200</v>
      </c>
      <c r="C19" s="14" t="s">
        <v>0</v>
      </c>
      <c r="D19" s="44"/>
      <c r="E19" s="203">
        <f t="shared" ref="E19:E20" si="3">F19/$E$8</f>
        <v>0.43354838709677418</v>
      </c>
      <c r="F19" s="204">
        <f t="shared" si="2"/>
        <v>8.653289105205701</v>
      </c>
      <c r="G19" s="208">
        <v>0.48</v>
      </c>
      <c r="H19" s="204">
        <f>G19*$E$8</f>
        <v>9.5804272236205978</v>
      </c>
      <c r="I19" s="226"/>
      <c r="J19" s="214"/>
      <c r="K19" s="74"/>
      <c r="O19" s="4"/>
      <c r="P19" s="74"/>
      <c r="Q19" s="75"/>
    </row>
    <row r="20" spans="2:17" ht="15" customHeight="1" x14ac:dyDescent="0.25">
      <c r="B20" s="15">
        <v>500</v>
      </c>
      <c r="C20" s="63" t="s">
        <v>1</v>
      </c>
      <c r="D20" s="60"/>
      <c r="E20" s="203">
        <f t="shared" si="3"/>
        <v>9.0322580645161299E-2</v>
      </c>
      <c r="F20" s="204">
        <f t="shared" si="2"/>
        <v>1.8027685635845212</v>
      </c>
      <c r="G20" s="208">
        <v>0.1</v>
      </c>
      <c r="H20" s="204">
        <f>G20*$E$8</f>
        <v>1.9959223382542914</v>
      </c>
      <c r="I20" s="227"/>
      <c r="J20" s="215"/>
      <c r="K20" s="74"/>
      <c r="O20" s="4"/>
      <c r="P20" s="74"/>
      <c r="Q20" s="75"/>
    </row>
    <row r="21" spans="2:17" x14ac:dyDescent="0.25">
      <c r="B21" s="16"/>
      <c r="C21" s="17" t="s">
        <v>13</v>
      </c>
      <c r="D21" s="17"/>
      <c r="E21" s="18">
        <f>SUM(E13:E20)</f>
        <v>13.155658082454948</v>
      </c>
      <c r="F21" s="49">
        <f>SUM(F13:F20)</f>
        <v>262.57671841207446</v>
      </c>
      <c r="G21" s="18">
        <f>SUM(G13:G20)</f>
        <v>13.841520454201181</v>
      </c>
      <c r="H21" s="49">
        <f>SUM(H13:H20)</f>
        <v>276.26599869943817</v>
      </c>
      <c r="I21" s="46"/>
      <c r="J21" s="19"/>
      <c r="K21" s="74"/>
      <c r="P21" s="74"/>
      <c r="Q21" s="75"/>
    </row>
    <row r="22" spans="2:17" x14ac:dyDescent="0.25">
      <c r="B22" s="20"/>
      <c r="C22" s="21"/>
      <c r="D22" s="21"/>
      <c r="E22" s="22"/>
      <c r="F22" s="55"/>
      <c r="G22" s="198"/>
      <c r="H22" s="198"/>
      <c r="I22" s="59"/>
      <c r="J22" s="23"/>
      <c r="K22" s="74"/>
      <c r="P22" s="74"/>
      <c r="Q22" s="75"/>
    </row>
    <row r="23" spans="2:17" ht="17.25" x14ac:dyDescent="0.25">
      <c r="B23" s="24" t="s">
        <v>19</v>
      </c>
      <c r="C23" s="17"/>
      <c r="D23" s="17"/>
      <c r="E23" s="25" t="s">
        <v>28</v>
      </c>
      <c r="F23" s="54" t="s">
        <v>8</v>
      </c>
      <c r="G23" s="25" t="s">
        <v>28</v>
      </c>
      <c r="H23" s="54" t="s">
        <v>8</v>
      </c>
      <c r="I23" s="56" t="s">
        <v>23</v>
      </c>
      <c r="J23" s="26" t="s">
        <v>12</v>
      </c>
      <c r="K23" s="74"/>
      <c r="P23" s="74"/>
      <c r="Q23" s="75"/>
    </row>
    <row r="24" spans="2:17" ht="15.75" customHeight="1" x14ac:dyDescent="0.25">
      <c r="B24" s="15">
        <v>300</v>
      </c>
      <c r="C24" s="211" t="s">
        <v>29</v>
      </c>
      <c r="D24" s="212"/>
      <c r="E24" s="207">
        <f t="shared" ref="E24:E29" si="4">F24/$E$8</f>
        <v>1.4180645161290322</v>
      </c>
      <c r="F24" s="206">
        <f>H24*28/31</f>
        <v>28.303466448276982</v>
      </c>
      <c r="G24" s="209">
        <v>1.57</v>
      </c>
      <c r="H24" s="206">
        <f>G24*$E$8</f>
        <v>31.335980710592374</v>
      </c>
      <c r="I24" s="67" t="s">
        <v>69</v>
      </c>
      <c r="J24" s="219" t="s">
        <v>66</v>
      </c>
      <c r="O24" s="4"/>
      <c r="P24" s="74"/>
      <c r="Q24" s="75"/>
    </row>
    <row r="25" spans="2:17" ht="15" customHeight="1" x14ac:dyDescent="0.25">
      <c r="B25" s="15">
        <v>600</v>
      </c>
      <c r="C25" s="14" t="s">
        <v>24</v>
      </c>
      <c r="D25" s="44"/>
      <c r="E25" s="205"/>
      <c r="F25" s="206"/>
      <c r="G25" s="209"/>
      <c r="H25" s="206"/>
      <c r="I25" s="193"/>
      <c r="J25" s="220"/>
      <c r="K25" s="74"/>
      <c r="O25" s="4"/>
      <c r="P25" s="74"/>
      <c r="Q25" s="75"/>
    </row>
    <row r="26" spans="2:17" ht="15" customHeight="1" x14ac:dyDescent="0.25">
      <c r="B26" s="15"/>
      <c r="C26" s="14">
        <v>610</v>
      </c>
      <c r="D26" s="44" t="s">
        <v>2</v>
      </c>
      <c r="E26" s="205">
        <f t="shared" si="4"/>
        <v>0.20774193548387096</v>
      </c>
      <c r="F26" s="206">
        <f t="shared" ref="F26:F29" si="5">H26*28/31</f>
        <v>4.1463676962443987</v>
      </c>
      <c r="G26" s="209">
        <v>0.23</v>
      </c>
      <c r="H26" s="206">
        <f>G26*$E$8</f>
        <v>4.5906213779848697</v>
      </c>
      <c r="I26" s="222" t="s">
        <v>70</v>
      </c>
      <c r="J26" s="220"/>
      <c r="K26" s="74"/>
      <c r="O26" s="4"/>
      <c r="P26" s="74"/>
      <c r="Q26" s="75"/>
    </row>
    <row r="27" spans="2:17" x14ac:dyDescent="0.25">
      <c r="B27" s="15"/>
      <c r="C27" s="14">
        <v>620</v>
      </c>
      <c r="D27" s="44" t="s">
        <v>3</v>
      </c>
      <c r="E27" s="205">
        <f t="shared" si="4"/>
        <v>0.45161290322580638</v>
      </c>
      <c r="F27" s="206">
        <f t="shared" si="5"/>
        <v>9.0138428179226047</v>
      </c>
      <c r="G27" s="209">
        <v>0.5</v>
      </c>
      <c r="H27" s="206">
        <f>G27*$E$8</f>
        <v>9.9796116912714563</v>
      </c>
      <c r="I27" s="222"/>
      <c r="J27" s="220"/>
      <c r="K27" s="74"/>
      <c r="O27" s="4"/>
      <c r="P27" s="74"/>
      <c r="Q27" s="75"/>
    </row>
    <row r="28" spans="2:17" x14ac:dyDescent="0.25">
      <c r="B28" s="15"/>
      <c r="C28" s="14">
        <v>630</v>
      </c>
      <c r="D28" s="44" t="s">
        <v>4</v>
      </c>
      <c r="E28" s="205">
        <f t="shared" si="4"/>
        <v>1.8064516129032256E-2</v>
      </c>
      <c r="F28" s="206">
        <f t="shared" si="5"/>
        <v>0.36055371271690417</v>
      </c>
      <c r="G28" s="209">
        <v>0.02</v>
      </c>
      <c r="H28" s="206">
        <f>G28*$E$8</f>
        <v>0.39918446765085824</v>
      </c>
      <c r="I28" s="222"/>
      <c r="J28" s="220"/>
      <c r="K28" s="74"/>
      <c r="O28" s="4"/>
      <c r="P28" s="74"/>
      <c r="Q28" s="75"/>
    </row>
    <row r="29" spans="2:17" ht="15.75" customHeight="1" x14ac:dyDescent="0.25">
      <c r="B29" s="15">
        <v>700</v>
      </c>
      <c r="C29" s="211" t="s">
        <v>67</v>
      </c>
      <c r="D29" s="212"/>
      <c r="E29" s="205">
        <f t="shared" si="4"/>
        <v>2.7096774193548386E-2</v>
      </c>
      <c r="F29" s="206">
        <f t="shared" si="5"/>
        <v>0.54083056907535632</v>
      </c>
      <c r="G29" s="209">
        <v>0.03</v>
      </c>
      <c r="H29" s="206">
        <f>G29*$E$8</f>
        <v>0.59877670147628737</v>
      </c>
      <c r="I29" s="194" t="s">
        <v>69</v>
      </c>
      <c r="J29" s="221"/>
      <c r="K29" s="74"/>
      <c r="O29" s="4"/>
      <c r="P29" s="74"/>
      <c r="Q29" s="75"/>
    </row>
    <row r="30" spans="2:17" ht="15" customHeight="1" thickBot="1" x14ac:dyDescent="0.3">
      <c r="B30" s="27"/>
      <c r="C30" s="28" t="s">
        <v>16</v>
      </c>
      <c r="D30" s="28"/>
      <c r="E30" s="185">
        <f>SUM(E24:E29)</f>
        <v>2.1225806451612899</v>
      </c>
      <c r="F30" s="186">
        <f>SUM(F24:F29)</f>
        <v>42.365061244236244</v>
      </c>
      <c r="G30" s="185">
        <f>SUM(G24:G29)</f>
        <v>2.3499999999999996</v>
      </c>
      <c r="H30" s="186">
        <f>SUM(H24:H29)</f>
        <v>46.904174948975843</v>
      </c>
      <c r="I30" s="47"/>
      <c r="J30" s="29"/>
      <c r="K30" s="74"/>
      <c r="P30" s="74"/>
      <c r="Q30" s="75"/>
    </row>
    <row r="31" spans="2:17" ht="17.25" customHeight="1" x14ac:dyDescent="0.25">
      <c r="B31" s="30"/>
      <c r="C31" s="9"/>
      <c r="D31" s="9"/>
      <c r="E31" s="31"/>
      <c r="F31" s="32"/>
      <c r="G31" s="31"/>
      <c r="H31" s="32"/>
      <c r="I31" s="33"/>
      <c r="K31" s="74"/>
    </row>
    <row r="32" spans="2:17" ht="15" customHeight="1" x14ac:dyDescent="0.25">
      <c r="B32" s="217" t="s">
        <v>20</v>
      </c>
      <c r="C32" s="217"/>
      <c r="D32" s="217"/>
      <c r="E32" s="31">
        <f>E30+E21</f>
        <v>15.278238727616237</v>
      </c>
      <c r="F32" s="34">
        <f>ROUND(F30+F21,2)</f>
        <v>304.94</v>
      </c>
      <c r="G32" s="31">
        <f>G30+G21</f>
        <v>16.191520454201182</v>
      </c>
      <c r="H32" s="34">
        <f>ROUND(H30+H21,2)</f>
        <v>323.17</v>
      </c>
      <c r="I32" s="35"/>
    </row>
    <row r="33" spans="2:10" x14ac:dyDescent="0.25">
      <c r="B33" s="30" t="s">
        <v>9</v>
      </c>
      <c r="C33" s="61"/>
      <c r="D33" s="36">
        <v>0.2</v>
      </c>
      <c r="E33" s="101">
        <f>E32*D33</f>
        <v>3.0556477455232476</v>
      </c>
      <c r="F33" s="32">
        <f>ROUND(F32*D33,2)</f>
        <v>60.99</v>
      </c>
      <c r="G33" s="101">
        <f>G32*D33</f>
        <v>3.2383040908402365</v>
      </c>
      <c r="H33" s="32">
        <f>ROUND(H32*D33,2)</f>
        <v>64.63</v>
      </c>
    </row>
    <row r="34" spans="2:10" x14ac:dyDescent="0.25">
      <c r="B34" s="9" t="s">
        <v>17</v>
      </c>
      <c r="C34" s="9"/>
      <c r="D34" s="9"/>
      <c r="E34" s="31">
        <f>E33+E32</f>
        <v>18.333886473139486</v>
      </c>
      <c r="F34" s="32">
        <f>F33+F32</f>
        <v>365.93</v>
      </c>
      <c r="G34" s="31">
        <f>G33+G32</f>
        <v>19.42982454504142</v>
      </c>
      <c r="H34" s="32">
        <f>H33+H32</f>
        <v>387.8</v>
      </c>
      <c r="I34" s="33"/>
    </row>
    <row r="35" spans="2:10" x14ac:dyDescent="0.25">
      <c r="B35" s="9" t="s">
        <v>25</v>
      </c>
      <c r="C35" s="9"/>
      <c r="D35" s="9"/>
      <c r="E35" s="37" t="s">
        <v>81</v>
      </c>
      <c r="F35" s="32">
        <f>F32*1</f>
        <v>304.94</v>
      </c>
      <c r="G35" s="37" t="s">
        <v>82</v>
      </c>
      <c r="H35" s="32">
        <f>H32*23</f>
        <v>7432.9100000000008</v>
      </c>
      <c r="I35" s="38"/>
      <c r="J35" s="39"/>
    </row>
    <row r="36" spans="2:10" ht="15.75" thickBot="1" x14ac:dyDescent="0.3">
      <c r="B36" s="9" t="s">
        <v>26</v>
      </c>
      <c r="C36" s="9"/>
      <c r="D36" s="9"/>
      <c r="E36" s="40" t="s">
        <v>81</v>
      </c>
      <c r="F36" s="41">
        <f>F34*1</f>
        <v>365.93</v>
      </c>
      <c r="G36" s="40" t="s">
        <v>82</v>
      </c>
      <c r="H36" s="41">
        <f>H34*23</f>
        <v>8919.4</v>
      </c>
      <c r="I36" s="42"/>
      <c r="J36" s="43"/>
    </row>
    <row r="37" spans="2:10" ht="15.75" x14ac:dyDescent="0.25">
      <c r="B37" s="218"/>
      <c r="C37" s="218"/>
      <c r="D37" s="218"/>
      <c r="E37" s="218"/>
      <c r="F37" s="218"/>
      <c r="G37" s="197"/>
      <c r="H37" s="197"/>
      <c r="I37" s="62"/>
      <c r="J37" s="2"/>
    </row>
    <row r="38" spans="2:10" ht="54" customHeight="1" x14ac:dyDescent="0.25">
      <c r="B38" s="216" t="s">
        <v>48</v>
      </c>
      <c r="C38" s="216"/>
      <c r="D38" s="216"/>
      <c r="E38" s="216"/>
      <c r="F38" s="216"/>
      <c r="G38" s="216"/>
      <c r="H38" s="216"/>
      <c r="I38" s="216"/>
      <c r="J38" s="216"/>
    </row>
    <row r="39" spans="2:10" ht="15.75" x14ac:dyDescent="0.25">
      <c r="B39" s="102"/>
      <c r="C39" s="2"/>
      <c r="D39" s="2"/>
      <c r="E39" s="2"/>
      <c r="F39" s="2"/>
      <c r="G39" s="2"/>
      <c r="H39" s="2"/>
      <c r="I39" s="2"/>
      <c r="J39" s="2"/>
    </row>
    <row r="40" spans="2:10" ht="15.75" x14ac:dyDescent="0.25">
      <c r="B40" s="2"/>
      <c r="C40" s="2"/>
      <c r="D40" s="2"/>
      <c r="E40" s="2"/>
      <c r="F40" s="2"/>
      <c r="G40" s="2"/>
      <c r="H40" s="2"/>
      <c r="I40" s="2"/>
      <c r="J40" s="2"/>
    </row>
    <row r="41" spans="2:10" x14ac:dyDescent="0.25">
      <c r="B41" s="10" t="s">
        <v>5</v>
      </c>
      <c r="C41" s="10"/>
      <c r="D41" s="10"/>
      <c r="E41" s="10" t="s">
        <v>7</v>
      </c>
    </row>
    <row r="43" spans="2:10" x14ac:dyDescent="0.25">
      <c r="B43" s="58" t="s">
        <v>6</v>
      </c>
      <c r="C43" s="58"/>
      <c r="D43" s="58"/>
      <c r="E43" s="58" t="s">
        <v>6</v>
      </c>
      <c r="F43" s="58"/>
      <c r="G43" s="58"/>
      <c r="H43" s="58"/>
      <c r="I43" s="58"/>
    </row>
    <row r="44" spans="2:10" ht="15.75" x14ac:dyDescent="0.25">
      <c r="B44" s="2"/>
      <c r="C44" s="2"/>
      <c r="D44" s="2"/>
      <c r="E44" s="2"/>
      <c r="F44" s="2"/>
      <c r="G44" s="2"/>
      <c r="H44" s="2"/>
      <c r="I44" s="2"/>
      <c r="J44" s="2"/>
    </row>
  </sheetData>
  <mergeCells count="15">
    <mergeCell ref="A3:J3"/>
    <mergeCell ref="C16:D16"/>
    <mergeCell ref="I18:I20"/>
    <mergeCell ref="C24:D24"/>
    <mergeCell ref="I13:I17"/>
    <mergeCell ref="C17:D17"/>
    <mergeCell ref="E11:F11"/>
    <mergeCell ref="G11:H11"/>
    <mergeCell ref="C29:D29"/>
    <mergeCell ref="J13:J20"/>
    <mergeCell ref="B38:J38"/>
    <mergeCell ref="B32:D32"/>
    <mergeCell ref="B37:F37"/>
    <mergeCell ref="J24:J29"/>
    <mergeCell ref="I26: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7"/>
  <sheetViews>
    <sheetView topLeftCell="A130" workbookViewId="0">
      <selection activeCell="K20" sqref="K20"/>
    </sheetView>
  </sheetViews>
  <sheetFormatPr defaultColWidth="9.140625" defaultRowHeight="15" x14ac:dyDescent="0.25"/>
  <cols>
    <col min="1" max="1" width="9.140625" style="92" customWidth="1"/>
    <col min="2" max="2" width="7.85546875" style="92" customWidth="1"/>
    <col min="3" max="3" width="14.7109375" style="92" customWidth="1"/>
    <col min="4" max="4" width="14.28515625" style="92" customWidth="1"/>
    <col min="5" max="7" width="14.7109375" style="92" customWidth="1"/>
    <col min="8" max="10" width="9.140625" style="92"/>
    <col min="11" max="11" width="11" style="92" customWidth="1"/>
    <col min="12" max="12" width="9.140625" style="92"/>
    <col min="13" max="13" width="9.140625" style="135"/>
    <col min="14" max="14" width="7.85546875" style="135" customWidth="1"/>
    <col min="15" max="15" width="14.7109375" style="135" customWidth="1"/>
    <col min="16" max="16" width="14.28515625" style="135" customWidth="1"/>
    <col min="17" max="19" width="14.7109375" style="135" customWidth="1"/>
    <col min="20" max="16384" width="9.140625" style="92"/>
  </cols>
  <sheetData>
    <row r="1" spans="1:19" x14ac:dyDescent="0.25">
      <c r="A1" s="76"/>
      <c r="B1" s="76"/>
      <c r="C1" s="76"/>
      <c r="D1" s="76"/>
      <c r="E1" s="76"/>
      <c r="F1" s="76"/>
      <c r="G1" s="77"/>
      <c r="M1" s="125"/>
      <c r="N1" s="125"/>
      <c r="O1" s="125"/>
      <c r="P1" s="125"/>
      <c r="Q1" s="125"/>
      <c r="R1" s="125"/>
      <c r="S1" s="126"/>
    </row>
    <row r="2" spans="1:19" x14ac:dyDescent="0.25">
      <c r="A2" s="76"/>
      <c r="B2" s="76"/>
      <c r="C2" s="76"/>
      <c r="D2" s="76"/>
      <c r="E2" s="76"/>
      <c r="F2" s="78"/>
      <c r="G2" s="79"/>
      <c r="M2" s="125"/>
      <c r="N2" s="125"/>
      <c r="O2" s="125"/>
      <c r="P2" s="125"/>
      <c r="Q2" s="125"/>
      <c r="R2" s="127"/>
      <c r="S2" s="128"/>
    </row>
    <row r="3" spans="1:19" x14ac:dyDescent="0.25">
      <c r="A3" s="76"/>
      <c r="B3" s="76"/>
      <c r="C3" s="76"/>
      <c r="D3" s="76"/>
      <c r="E3" s="76"/>
      <c r="F3" s="78"/>
      <c r="G3" s="79"/>
      <c r="K3" s="104" t="s">
        <v>10</v>
      </c>
      <c r="L3" s="104" t="s">
        <v>44</v>
      </c>
      <c r="M3" s="97" t="s">
        <v>62</v>
      </c>
      <c r="N3" s="125"/>
      <c r="O3" s="125"/>
      <c r="P3" s="125"/>
      <c r="Q3" s="125"/>
      <c r="R3" s="127"/>
      <c r="S3" s="128"/>
    </row>
    <row r="4" spans="1:19" ht="18.75" x14ac:dyDescent="0.3">
      <c r="A4" s="76"/>
      <c r="B4" s="105" t="s">
        <v>53</v>
      </c>
      <c r="C4" s="76"/>
      <c r="D4" s="76"/>
      <c r="E4" s="81"/>
      <c r="F4" s="106" t="str">
        <f>'Lisa 3'!D6</f>
        <v>Pepleri 35, Tartu</v>
      </c>
      <c r="G4" s="76"/>
      <c r="K4" s="107" t="s">
        <v>56</v>
      </c>
      <c r="L4" s="178">
        <v>1544.1493738819318</v>
      </c>
      <c r="M4" s="108">
        <f>L4/$L$9</f>
        <v>0.74791696884720149</v>
      </c>
      <c r="N4" s="129"/>
      <c r="O4" s="125"/>
      <c r="P4" s="125"/>
      <c r="Q4" s="130"/>
      <c r="R4" s="131"/>
      <c r="S4" s="125"/>
    </row>
    <row r="5" spans="1:19" x14ac:dyDescent="0.25">
      <c r="A5" s="76"/>
      <c r="B5" s="76"/>
      <c r="C5" s="76"/>
      <c r="D5" s="76"/>
      <c r="E5" s="76"/>
      <c r="F5" s="82"/>
      <c r="G5" s="76"/>
      <c r="K5" s="107" t="s">
        <v>72</v>
      </c>
      <c r="L5" s="178">
        <v>194.09886959170171</v>
      </c>
      <c r="M5" s="108">
        <f t="shared" ref="M5:M8" si="0">L5/$L$9</f>
        <v>9.4012820687640108E-2</v>
      </c>
      <c r="N5" s="125"/>
      <c r="O5" s="125"/>
      <c r="P5" s="125"/>
      <c r="Q5" s="125"/>
      <c r="R5" s="132"/>
      <c r="S5" s="125"/>
    </row>
    <row r="6" spans="1:19" x14ac:dyDescent="0.25">
      <c r="A6" s="76"/>
      <c r="B6" s="83" t="s">
        <v>30</v>
      </c>
      <c r="C6" s="84"/>
      <c r="D6" s="85"/>
      <c r="E6" s="118">
        <v>44200</v>
      </c>
      <c r="F6" s="87"/>
      <c r="G6" s="76"/>
      <c r="K6" s="107" t="s">
        <v>58</v>
      </c>
      <c r="L6" s="178">
        <v>133.488750879576</v>
      </c>
      <c r="M6" s="108">
        <f t="shared" si="0"/>
        <v>6.4655987057820413E-2</v>
      </c>
      <c r="N6" s="133"/>
      <c r="O6" s="134"/>
      <c r="Q6" s="136"/>
      <c r="R6" s="133"/>
      <c r="S6" s="125"/>
    </row>
    <row r="7" spans="1:19" x14ac:dyDescent="0.25">
      <c r="A7" s="76"/>
      <c r="B7" s="88" t="s">
        <v>31</v>
      </c>
      <c r="C7" s="95"/>
      <c r="E7" s="124">
        <v>121</v>
      </c>
      <c r="F7" s="89" t="s">
        <v>21</v>
      </c>
      <c r="G7" s="76"/>
      <c r="K7" s="107" t="s">
        <v>57</v>
      </c>
      <c r="L7" s="178">
        <v>19.959223382542913</v>
      </c>
      <c r="M7" s="108">
        <f t="shared" si="0"/>
        <v>9.6673560895780865E-3</v>
      </c>
      <c r="N7" s="133"/>
      <c r="O7" s="134"/>
      <c r="Q7" s="137"/>
      <c r="R7" s="133"/>
      <c r="S7" s="125"/>
    </row>
    <row r="8" spans="1:19" x14ac:dyDescent="0.25">
      <c r="A8" s="76"/>
      <c r="B8" s="88" t="s">
        <v>32</v>
      </c>
      <c r="C8" s="95"/>
      <c r="D8" s="111">
        <f>E6-1</f>
        <v>44199</v>
      </c>
      <c r="E8" s="112">
        <f>405104.17-3*49.08</f>
        <v>404956.93</v>
      </c>
      <c r="F8" s="89" t="s">
        <v>33</v>
      </c>
      <c r="G8" s="76"/>
      <c r="H8" s="100"/>
      <c r="K8" s="107" t="s">
        <v>59</v>
      </c>
      <c r="L8" s="178">
        <v>172.90378226424738</v>
      </c>
      <c r="M8" s="108">
        <f t="shared" si="0"/>
        <v>8.3746867317760071E-2</v>
      </c>
      <c r="N8" s="133"/>
      <c r="O8" s="134"/>
      <c r="P8" s="138"/>
      <c r="Q8" s="139"/>
      <c r="R8" s="133"/>
      <c r="S8" s="125"/>
    </row>
    <row r="9" spans="1:19" x14ac:dyDescent="0.25">
      <c r="A9" s="76"/>
      <c r="B9" s="88" t="s">
        <v>32</v>
      </c>
      <c r="C9" s="95"/>
      <c r="D9" s="111">
        <f>EDATE(D8,E7)</f>
        <v>47882</v>
      </c>
      <c r="E9" s="112">
        <v>222543.37</v>
      </c>
      <c r="F9" s="89" t="s">
        <v>33</v>
      </c>
      <c r="G9" s="76"/>
      <c r="K9" s="113" t="s">
        <v>45</v>
      </c>
      <c r="L9" s="179">
        <f>SUM(L4:L8)</f>
        <v>2064.5999999999995</v>
      </c>
      <c r="M9" s="180">
        <v>1.0000000000000002</v>
      </c>
      <c r="N9" s="133"/>
      <c r="O9" s="134"/>
      <c r="P9" s="138"/>
      <c r="Q9" s="139"/>
      <c r="R9" s="133"/>
      <c r="S9" s="125"/>
    </row>
    <row r="10" spans="1:19" x14ac:dyDescent="0.25">
      <c r="A10" s="76"/>
      <c r="B10" s="88" t="s">
        <v>34</v>
      </c>
      <c r="C10" s="95"/>
      <c r="E10" s="195">
        <f>M7</f>
        <v>9.6673560895780865E-3</v>
      </c>
      <c r="F10" s="89"/>
      <c r="G10" s="76"/>
      <c r="K10" s="109"/>
      <c r="L10" s="114"/>
      <c r="M10" s="109"/>
      <c r="N10" s="133"/>
      <c r="O10" s="134"/>
      <c r="Q10" s="140"/>
      <c r="R10" s="133"/>
      <c r="S10" s="125"/>
    </row>
    <row r="11" spans="1:19" x14ac:dyDescent="0.25">
      <c r="A11" s="76"/>
      <c r="B11" s="88" t="s">
        <v>35</v>
      </c>
      <c r="C11" s="95"/>
      <c r="E11" s="112">
        <f>ROUND(E8*$E$10,2)</f>
        <v>3914.86</v>
      </c>
      <c r="F11" s="89" t="s">
        <v>33</v>
      </c>
      <c r="G11" s="76"/>
      <c r="M11" s="125"/>
      <c r="N11" s="133"/>
      <c r="O11" s="134"/>
      <c r="Q11" s="141"/>
      <c r="R11" s="133"/>
      <c r="S11" s="125"/>
    </row>
    <row r="12" spans="1:19" x14ac:dyDescent="0.25">
      <c r="A12" s="76"/>
      <c r="B12" s="88" t="s">
        <v>36</v>
      </c>
      <c r="C12" s="95"/>
      <c r="E12" s="112">
        <f>ROUND(E9*$E$10,2)</f>
        <v>2151.41</v>
      </c>
      <c r="F12" s="89" t="s">
        <v>33</v>
      </c>
      <c r="G12" s="76"/>
      <c r="M12" s="125"/>
      <c r="N12" s="133"/>
      <c r="O12" s="134"/>
      <c r="Q12" s="141"/>
      <c r="R12" s="133"/>
      <c r="S12" s="125"/>
    </row>
    <row r="13" spans="1:19" x14ac:dyDescent="0.25">
      <c r="A13" s="76"/>
      <c r="B13" s="119" t="s">
        <v>49</v>
      </c>
      <c r="C13" s="120"/>
      <c r="D13" s="121"/>
      <c r="E13" s="122">
        <v>3.9E-2</v>
      </c>
      <c r="F13" s="90"/>
      <c r="G13" s="91"/>
      <c r="K13" s="115"/>
      <c r="L13" s="115"/>
      <c r="M13" s="125"/>
      <c r="N13" s="142"/>
      <c r="O13" s="127"/>
      <c r="P13" s="143"/>
      <c r="Q13" s="144"/>
      <c r="R13" s="133"/>
      <c r="S13" s="145"/>
    </row>
    <row r="14" spans="1:19" x14ac:dyDescent="0.25">
      <c r="A14" s="76"/>
      <c r="B14" s="116"/>
      <c r="C14" s="95"/>
      <c r="E14" s="117"/>
      <c r="F14" s="116"/>
      <c r="G14" s="91"/>
      <c r="K14" s="115"/>
      <c r="L14" s="115"/>
      <c r="M14" s="125"/>
      <c r="N14" s="133"/>
      <c r="O14" s="134"/>
      <c r="Q14" s="146"/>
      <c r="R14" s="133"/>
      <c r="S14" s="145"/>
    </row>
    <row r="15" spans="1:19" x14ac:dyDescent="0.25">
      <c r="K15" s="115"/>
      <c r="L15" s="115"/>
    </row>
    <row r="16" spans="1:19" ht="15.75" thickBot="1" x14ac:dyDescent="0.3">
      <c r="A16" s="93" t="s">
        <v>37</v>
      </c>
      <c r="B16" s="93" t="s">
        <v>38</v>
      </c>
      <c r="C16" s="93" t="s">
        <v>39</v>
      </c>
      <c r="D16" s="93" t="s">
        <v>40</v>
      </c>
      <c r="E16" s="93" t="s">
        <v>41</v>
      </c>
      <c r="F16" s="93" t="s">
        <v>42</v>
      </c>
      <c r="G16" s="93" t="s">
        <v>43</v>
      </c>
      <c r="K16" s="115"/>
      <c r="L16" s="115"/>
      <c r="M16" s="147"/>
      <c r="N16" s="147"/>
      <c r="O16" s="147"/>
      <c r="P16" s="147"/>
      <c r="Q16" s="147"/>
      <c r="R16" s="147"/>
      <c r="S16" s="147"/>
    </row>
    <row r="17" spans="1:19" x14ac:dyDescent="0.25">
      <c r="A17" s="94">
        <f>E6</f>
        <v>44200</v>
      </c>
      <c r="B17" s="95">
        <v>1</v>
      </c>
      <c r="C17" s="82">
        <f>E11</f>
        <v>3914.86</v>
      </c>
      <c r="D17" s="96">
        <f>IPMT($E$13/12,B17,$E$7,-$E$11,$E$12,0)*28/31</f>
        <v>11.492008387096776</v>
      </c>
      <c r="E17" s="96">
        <f>PPMT($E$13/12,B17,$E$7,-$E$11,$E$12,0)</f>
        <v>11.919062677204931</v>
      </c>
      <c r="F17" s="96">
        <f>D17+E17</f>
        <v>23.411071064301709</v>
      </c>
      <c r="G17" s="96">
        <f>C17-E17</f>
        <v>3902.940937322795</v>
      </c>
      <c r="K17" s="115"/>
      <c r="L17" s="115"/>
      <c r="M17" s="148"/>
      <c r="N17" s="134"/>
      <c r="O17" s="132"/>
      <c r="P17" s="149"/>
      <c r="Q17" s="149"/>
      <c r="R17" s="149"/>
      <c r="S17" s="149"/>
    </row>
    <row r="18" spans="1:19" x14ac:dyDescent="0.25">
      <c r="A18" s="94">
        <f>EDATE(A17,1)-3</f>
        <v>44228</v>
      </c>
      <c r="B18" s="95">
        <v>2</v>
      </c>
      <c r="C18" s="82">
        <f>G17</f>
        <v>3902.940937322795</v>
      </c>
      <c r="D18" s="96">
        <f>IPMT($E$13/12,B18-1,$E$7-1,-$C$18,$E$12,0)</f>
        <v>12.684558046299081</v>
      </c>
      <c r="E18" s="96">
        <f>PPMT($E$13/12,B18-1,$E$7-1,-$C$18,$E$12,0)</f>
        <v>11.957799630905845</v>
      </c>
      <c r="F18" s="96">
        <f t="shared" ref="F18:F81" si="1">D18+E18</f>
        <v>24.642357677204927</v>
      </c>
      <c r="G18" s="96">
        <f t="shared" ref="G18:G75" si="2">C18-E18</f>
        <v>3890.9831376918892</v>
      </c>
      <c r="K18" s="115"/>
      <c r="L18" s="115"/>
      <c r="M18" s="148"/>
      <c r="N18" s="134"/>
      <c r="O18" s="132"/>
      <c r="P18" s="149"/>
      <c r="Q18" s="149"/>
      <c r="R18" s="149"/>
      <c r="S18" s="149"/>
    </row>
    <row r="19" spans="1:19" x14ac:dyDescent="0.25">
      <c r="A19" s="94">
        <f>EDATE(A18,1)</f>
        <v>44256</v>
      </c>
      <c r="B19" s="95">
        <v>3</v>
      </c>
      <c r="C19" s="82">
        <f>G18</f>
        <v>3890.9831376918892</v>
      </c>
      <c r="D19" s="96">
        <f t="shared" ref="D19:D82" si="3">IPMT($E$13/12,B19-1,$E$7-1,-$C$18,$E$12,0)</f>
        <v>12.64569519749864</v>
      </c>
      <c r="E19" s="96">
        <f t="shared" ref="E19:E82" si="4">PPMT($E$13/12,B19-1,$E$7-1,-$C$18,$E$12,0)</f>
        <v>11.99666247970629</v>
      </c>
      <c r="F19" s="96">
        <f t="shared" si="1"/>
        <v>24.642357677204927</v>
      </c>
      <c r="G19" s="96">
        <f t="shared" si="2"/>
        <v>3878.986475212183</v>
      </c>
      <c r="K19" s="115"/>
      <c r="L19" s="115"/>
      <c r="M19" s="148"/>
      <c r="N19" s="134"/>
      <c r="O19" s="132"/>
      <c r="P19" s="149"/>
      <c r="Q19" s="149"/>
      <c r="R19" s="149"/>
      <c r="S19" s="149"/>
    </row>
    <row r="20" spans="1:19" x14ac:dyDescent="0.25">
      <c r="A20" s="94">
        <f t="shared" ref="A20:A83" si="5">EDATE(A19,1)</f>
        <v>44287</v>
      </c>
      <c r="B20" s="95">
        <v>4</v>
      </c>
      <c r="C20" s="82">
        <f t="shared" ref="C20:C75" si="6">G19</f>
        <v>3878.986475212183</v>
      </c>
      <c r="D20" s="96">
        <f t="shared" si="3"/>
        <v>12.606706044439591</v>
      </c>
      <c r="E20" s="96">
        <f t="shared" si="4"/>
        <v>12.035651632765333</v>
      </c>
      <c r="F20" s="96">
        <f t="shared" si="1"/>
        <v>24.642357677204924</v>
      </c>
      <c r="G20" s="96">
        <f t="shared" si="2"/>
        <v>3866.9508235794178</v>
      </c>
      <c r="K20" s="115"/>
      <c r="L20" s="115"/>
      <c r="M20" s="148"/>
      <c r="N20" s="134"/>
      <c r="O20" s="132"/>
      <c r="P20" s="149"/>
      <c r="Q20" s="149"/>
      <c r="R20" s="149"/>
      <c r="S20" s="149"/>
    </row>
    <row r="21" spans="1:19" x14ac:dyDescent="0.25">
      <c r="A21" s="94">
        <f t="shared" si="5"/>
        <v>44317</v>
      </c>
      <c r="B21" s="95">
        <v>5</v>
      </c>
      <c r="C21" s="82">
        <f t="shared" si="6"/>
        <v>3866.9508235794178</v>
      </c>
      <c r="D21" s="96">
        <f t="shared" si="3"/>
        <v>12.567590176633106</v>
      </c>
      <c r="E21" s="96">
        <f t="shared" si="4"/>
        <v>12.074767500571822</v>
      </c>
      <c r="F21" s="96">
        <f t="shared" si="1"/>
        <v>24.642357677204927</v>
      </c>
      <c r="G21" s="96">
        <f t="shared" si="2"/>
        <v>3854.876056078846</v>
      </c>
      <c r="K21" s="115"/>
      <c r="L21" s="115"/>
      <c r="M21" s="148"/>
      <c r="N21" s="134"/>
      <c r="O21" s="132"/>
      <c r="P21" s="149"/>
      <c r="Q21" s="149"/>
      <c r="R21" s="149"/>
      <c r="S21" s="149"/>
    </row>
    <row r="22" spans="1:19" x14ac:dyDescent="0.25">
      <c r="A22" s="94">
        <f t="shared" si="5"/>
        <v>44348</v>
      </c>
      <c r="B22" s="95">
        <v>6</v>
      </c>
      <c r="C22" s="82">
        <f t="shared" si="6"/>
        <v>3854.876056078846</v>
      </c>
      <c r="D22" s="96">
        <f t="shared" si="3"/>
        <v>12.528347182256246</v>
      </c>
      <c r="E22" s="96">
        <f t="shared" si="4"/>
        <v>12.11401049494868</v>
      </c>
      <c r="F22" s="96">
        <f t="shared" si="1"/>
        <v>24.642357677204927</v>
      </c>
      <c r="G22" s="96">
        <f t="shared" si="2"/>
        <v>3842.7620455838974</v>
      </c>
      <c r="K22" s="115"/>
      <c r="L22" s="115"/>
      <c r="M22" s="148"/>
      <c r="N22" s="134"/>
      <c r="O22" s="132"/>
      <c r="P22" s="149"/>
      <c r="Q22" s="149"/>
      <c r="R22" s="149"/>
      <c r="S22" s="149"/>
    </row>
    <row r="23" spans="1:19" x14ac:dyDescent="0.25">
      <c r="A23" s="94">
        <f t="shared" si="5"/>
        <v>44378</v>
      </c>
      <c r="B23" s="95">
        <v>7</v>
      </c>
      <c r="C23" s="82">
        <f t="shared" si="6"/>
        <v>3842.7620455838974</v>
      </c>
      <c r="D23" s="96">
        <f t="shared" si="3"/>
        <v>12.488976648147665</v>
      </c>
      <c r="E23" s="96">
        <f t="shared" si="4"/>
        <v>12.153381029057265</v>
      </c>
      <c r="F23" s="96">
        <f t="shared" si="1"/>
        <v>24.642357677204927</v>
      </c>
      <c r="G23" s="96">
        <f t="shared" si="2"/>
        <v>3830.6086645548403</v>
      </c>
      <c r="K23" s="115"/>
      <c r="L23" s="115"/>
      <c r="M23" s="148"/>
      <c r="N23" s="134"/>
      <c r="O23" s="132"/>
      <c r="P23" s="149"/>
      <c r="Q23" s="149"/>
      <c r="R23" s="149"/>
      <c r="S23" s="149"/>
    </row>
    <row r="24" spans="1:19" x14ac:dyDescent="0.25">
      <c r="A24" s="94">
        <f>EDATE(A23,1)</f>
        <v>44409</v>
      </c>
      <c r="B24" s="95">
        <v>8</v>
      </c>
      <c r="C24" s="82">
        <f t="shared" si="6"/>
        <v>3830.6086645548403</v>
      </c>
      <c r="D24" s="96">
        <f t="shared" si="3"/>
        <v>12.449478159803228</v>
      </c>
      <c r="E24" s="96">
        <f t="shared" si="4"/>
        <v>12.1928795174017</v>
      </c>
      <c r="F24" s="96">
        <f t="shared" si="1"/>
        <v>24.642357677204927</v>
      </c>
      <c r="G24" s="96">
        <f t="shared" si="2"/>
        <v>3818.4157850374386</v>
      </c>
      <c r="K24" s="115"/>
      <c r="L24" s="115"/>
      <c r="M24" s="148"/>
      <c r="N24" s="134"/>
      <c r="O24" s="132"/>
      <c r="P24" s="149"/>
      <c r="Q24" s="149"/>
      <c r="R24" s="149"/>
      <c r="S24" s="149"/>
    </row>
    <row r="25" spans="1:19" x14ac:dyDescent="0.25">
      <c r="A25" s="94">
        <f t="shared" si="5"/>
        <v>44440</v>
      </c>
      <c r="B25" s="95">
        <v>9</v>
      </c>
      <c r="C25" s="82">
        <f t="shared" si="6"/>
        <v>3818.4157850374386</v>
      </c>
      <c r="D25" s="96">
        <f t="shared" si="3"/>
        <v>12.409851301371672</v>
      </c>
      <c r="E25" s="96">
        <f t="shared" si="4"/>
        <v>12.232506375833253</v>
      </c>
      <c r="F25" s="96">
        <f t="shared" si="1"/>
        <v>24.642357677204927</v>
      </c>
      <c r="G25" s="96">
        <f t="shared" si="2"/>
        <v>3806.1832786616055</v>
      </c>
      <c r="K25" s="115"/>
      <c r="L25" s="115"/>
      <c r="M25" s="148"/>
      <c r="N25" s="134"/>
      <c r="O25" s="132"/>
      <c r="P25" s="149"/>
      <c r="Q25" s="149"/>
      <c r="R25" s="149"/>
      <c r="S25" s="149"/>
    </row>
    <row r="26" spans="1:19" x14ac:dyDescent="0.25">
      <c r="A26" s="94">
        <f t="shared" si="5"/>
        <v>44470</v>
      </c>
      <c r="B26" s="95">
        <v>10</v>
      </c>
      <c r="C26" s="82">
        <f t="shared" si="6"/>
        <v>3806.1832786616055</v>
      </c>
      <c r="D26" s="96">
        <f t="shared" si="3"/>
        <v>12.370095655650214</v>
      </c>
      <c r="E26" s="96">
        <f t="shared" si="4"/>
        <v>12.272262021554713</v>
      </c>
      <c r="F26" s="96">
        <f t="shared" si="1"/>
        <v>24.642357677204927</v>
      </c>
      <c r="G26" s="96">
        <f t="shared" si="2"/>
        <v>3793.911016640051</v>
      </c>
      <c r="K26" s="115"/>
      <c r="L26" s="115"/>
      <c r="M26" s="148"/>
      <c r="N26" s="134"/>
      <c r="O26" s="132"/>
      <c r="P26" s="149"/>
      <c r="Q26" s="149"/>
      <c r="R26" s="149"/>
      <c r="S26" s="149"/>
    </row>
    <row r="27" spans="1:19" x14ac:dyDescent="0.25">
      <c r="A27" s="94">
        <f t="shared" si="5"/>
        <v>44501</v>
      </c>
      <c r="B27" s="95">
        <v>11</v>
      </c>
      <c r="C27" s="82">
        <f t="shared" si="6"/>
        <v>3793.911016640051</v>
      </c>
      <c r="D27" s="96">
        <f t="shared" si="3"/>
        <v>12.33021080408016</v>
      </c>
      <c r="E27" s="96">
        <f t="shared" si="4"/>
        <v>12.312146873124766</v>
      </c>
      <c r="F27" s="96">
        <f t="shared" si="1"/>
        <v>24.642357677204927</v>
      </c>
      <c r="G27" s="96">
        <f t="shared" si="2"/>
        <v>3781.5988697669263</v>
      </c>
      <c r="K27" s="115"/>
      <c r="L27" s="115"/>
      <c r="M27" s="148"/>
      <c r="N27" s="134"/>
      <c r="O27" s="132"/>
      <c r="P27" s="149"/>
      <c r="Q27" s="149"/>
      <c r="R27" s="149"/>
      <c r="S27" s="149"/>
    </row>
    <row r="28" spans="1:19" x14ac:dyDescent="0.25">
      <c r="A28" s="94">
        <f t="shared" si="5"/>
        <v>44531</v>
      </c>
      <c r="B28" s="95">
        <v>12</v>
      </c>
      <c r="C28" s="82">
        <f t="shared" si="6"/>
        <v>3781.5988697669263</v>
      </c>
      <c r="D28" s="96">
        <f t="shared" si="3"/>
        <v>12.290196326742505</v>
      </c>
      <c r="E28" s="96">
        <f t="shared" si="4"/>
        <v>12.352161350462421</v>
      </c>
      <c r="F28" s="96">
        <f t="shared" si="1"/>
        <v>24.642357677204927</v>
      </c>
      <c r="G28" s="96">
        <f t="shared" si="2"/>
        <v>3769.2467084164641</v>
      </c>
      <c r="M28" s="148"/>
      <c r="N28" s="134"/>
      <c r="O28" s="132"/>
      <c r="P28" s="149"/>
      <c r="Q28" s="149"/>
      <c r="R28" s="149"/>
      <c r="S28" s="149"/>
    </row>
    <row r="29" spans="1:19" x14ac:dyDescent="0.25">
      <c r="A29" s="94">
        <f t="shared" si="5"/>
        <v>44562</v>
      </c>
      <c r="B29" s="95">
        <v>13</v>
      </c>
      <c r="C29" s="82">
        <f t="shared" si="6"/>
        <v>3769.2467084164641</v>
      </c>
      <c r="D29" s="96">
        <f t="shared" si="3"/>
        <v>12.250051802353504</v>
      </c>
      <c r="E29" s="96">
        <f t="shared" si="4"/>
        <v>12.392305874851425</v>
      </c>
      <c r="F29" s="96">
        <f t="shared" si="1"/>
        <v>24.642357677204927</v>
      </c>
      <c r="G29" s="96">
        <f t="shared" si="2"/>
        <v>3756.8544025416127</v>
      </c>
      <c r="M29" s="148"/>
      <c r="N29" s="134"/>
      <c r="O29" s="132"/>
      <c r="P29" s="149"/>
      <c r="Q29" s="149"/>
      <c r="R29" s="149"/>
      <c r="S29" s="149"/>
    </row>
    <row r="30" spans="1:19" x14ac:dyDescent="0.25">
      <c r="A30" s="94">
        <f t="shared" si="5"/>
        <v>44593</v>
      </c>
      <c r="B30" s="95">
        <v>14</v>
      </c>
      <c r="C30" s="82">
        <f t="shared" si="6"/>
        <v>3756.8544025416127</v>
      </c>
      <c r="D30" s="96">
        <f t="shared" si="3"/>
        <v>12.209776808260235</v>
      </c>
      <c r="E30" s="96">
        <f t="shared" si="4"/>
        <v>12.43258086894469</v>
      </c>
      <c r="F30" s="96">
        <f t="shared" si="1"/>
        <v>24.642357677204927</v>
      </c>
      <c r="G30" s="96">
        <f t="shared" si="2"/>
        <v>3744.4218216726681</v>
      </c>
      <c r="M30" s="148"/>
      <c r="N30" s="134"/>
      <c r="O30" s="132"/>
      <c r="P30" s="149"/>
      <c r="Q30" s="149"/>
      <c r="R30" s="149"/>
      <c r="S30" s="149"/>
    </row>
    <row r="31" spans="1:19" x14ac:dyDescent="0.25">
      <c r="A31" s="94">
        <f t="shared" si="5"/>
        <v>44621</v>
      </c>
      <c r="B31" s="95">
        <v>15</v>
      </c>
      <c r="C31" s="82">
        <f t="shared" si="6"/>
        <v>3744.4218216726681</v>
      </c>
      <c r="D31" s="96">
        <f t="shared" si="3"/>
        <v>12.169370920436165</v>
      </c>
      <c r="E31" s="96">
        <f t="shared" si="4"/>
        <v>12.472986756768762</v>
      </c>
      <c r="F31" s="96">
        <f t="shared" si="1"/>
        <v>24.642357677204927</v>
      </c>
      <c r="G31" s="96">
        <f t="shared" si="2"/>
        <v>3731.9488349158992</v>
      </c>
      <c r="M31" s="148"/>
      <c r="N31" s="134"/>
      <c r="O31" s="132"/>
      <c r="P31" s="149"/>
      <c r="Q31" s="149"/>
      <c r="R31" s="149"/>
      <c r="S31" s="149"/>
    </row>
    <row r="32" spans="1:19" x14ac:dyDescent="0.25">
      <c r="A32" s="94">
        <f t="shared" si="5"/>
        <v>44652</v>
      </c>
      <c r="B32" s="95">
        <v>16</v>
      </c>
      <c r="C32" s="82">
        <f t="shared" si="6"/>
        <v>3731.9488349158992</v>
      </c>
      <c r="D32" s="96">
        <f t="shared" si="3"/>
        <v>12.128833713476666</v>
      </c>
      <c r="E32" s="96">
        <f t="shared" si="4"/>
        <v>12.513523963728259</v>
      </c>
      <c r="F32" s="96">
        <f t="shared" si="1"/>
        <v>24.642357677204927</v>
      </c>
      <c r="G32" s="96">
        <f t="shared" si="2"/>
        <v>3719.4353109521708</v>
      </c>
      <c r="M32" s="148"/>
      <c r="N32" s="134"/>
      <c r="O32" s="132"/>
      <c r="P32" s="149"/>
      <c r="Q32" s="149"/>
      <c r="R32" s="149"/>
      <c r="S32" s="149"/>
    </row>
    <row r="33" spans="1:19" x14ac:dyDescent="0.25">
      <c r="A33" s="94">
        <f t="shared" si="5"/>
        <v>44682</v>
      </c>
      <c r="B33" s="95">
        <v>17</v>
      </c>
      <c r="C33" s="82">
        <f t="shared" si="6"/>
        <v>3719.4353109521708</v>
      </c>
      <c r="D33" s="96">
        <f t="shared" si="3"/>
        <v>12.08816476059455</v>
      </c>
      <c r="E33" s="96">
        <f t="shared" si="4"/>
        <v>12.554192916610376</v>
      </c>
      <c r="F33" s="96">
        <f t="shared" si="1"/>
        <v>24.642357677204927</v>
      </c>
      <c r="G33" s="96">
        <f t="shared" si="2"/>
        <v>3706.8811180355606</v>
      </c>
      <c r="M33" s="148"/>
      <c r="N33" s="134"/>
      <c r="O33" s="132"/>
      <c r="P33" s="149"/>
      <c r="Q33" s="149"/>
      <c r="R33" s="149"/>
      <c r="S33" s="149"/>
    </row>
    <row r="34" spans="1:19" x14ac:dyDescent="0.25">
      <c r="A34" s="94">
        <f t="shared" si="5"/>
        <v>44713</v>
      </c>
      <c r="B34" s="95">
        <v>18</v>
      </c>
      <c r="C34" s="82">
        <f t="shared" si="6"/>
        <v>3706.8811180355606</v>
      </c>
      <c r="D34" s="96">
        <f t="shared" si="3"/>
        <v>12.047363633615566</v>
      </c>
      <c r="E34" s="96">
        <f t="shared" si="4"/>
        <v>12.594994043589361</v>
      </c>
      <c r="F34" s="96">
        <f t="shared" si="1"/>
        <v>24.642357677204927</v>
      </c>
      <c r="G34" s="96">
        <f t="shared" si="2"/>
        <v>3694.2861239919712</v>
      </c>
      <c r="M34" s="148"/>
      <c r="N34" s="134"/>
      <c r="O34" s="132"/>
      <c r="P34" s="149"/>
      <c r="Q34" s="149"/>
      <c r="R34" s="149"/>
      <c r="S34" s="149"/>
    </row>
    <row r="35" spans="1:19" x14ac:dyDescent="0.25">
      <c r="A35" s="94">
        <f t="shared" si="5"/>
        <v>44743</v>
      </c>
      <c r="B35" s="95">
        <v>19</v>
      </c>
      <c r="C35" s="82">
        <f t="shared" si="6"/>
        <v>3694.2861239919712</v>
      </c>
      <c r="D35" s="96">
        <f t="shared" si="3"/>
        <v>12.006429902973901</v>
      </c>
      <c r="E35" s="96">
        <f t="shared" si="4"/>
        <v>12.635927774231027</v>
      </c>
      <c r="F35" s="96">
        <f t="shared" si="1"/>
        <v>24.642357677204927</v>
      </c>
      <c r="G35" s="96">
        <f t="shared" si="2"/>
        <v>3681.6501962177404</v>
      </c>
      <c r="M35" s="148"/>
      <c r="N35" s="134"/>
      <c r="O35" s="132"/>
      <c r="P35" s="149"/>
      <c r="Q35" s="149"/>
      <c r="R35" s="149"/>
      <c r="S35" s="149"/>
    </row>
    <row r="36" spans="1:19" x14ac:dyDescent="0.25">
      <c r="A36" s="94">
        <f t="shared" si="5"/>
        <v>44774</v>
      </c>
      <c r="B36" s="95">
        <v>20</v>
      </c>
      <c r="C36" s="82">
        <f t="shared" si="6"/>
        <v>3681.6501962177404</v>
      </c>
      <c r="D36" s="96">
        <f t="shared" si="3"/>
        <v>11.965363137707651</v>
      </c>
      <c r="E36" s="96">
        <f t="shared" si="4"/>
        <v>12.676994539497278</v>
      </c>
      <c r="F36" s="96">
        <f t="shared" si="1"/>
        <v>24.642357677204927</v>
      </c>
      <c r="G36" s="96">
        <f t="shared" si="2"/>
        <v>3668.9732016782432</v>
      </c>
      <c r="M36" s="148"/>
      <c r="N36" s="134"/>
      <c r="O36" s="132"/>
      <c r="P36" s="149"/>
      <c r="Q36" s="149"/>
      <c r="R36" s="149"/>
      <c r="S36" s="149"/>
    </row>
    <row r="37" spans="1:19" x14ac:dyDescent="0.25">
      <c r="A37" s="94">
        <f t="shared" si="5"/>
        <v>44805</v>
      </c>
      <c r="B37" s="95">
        <v>21</v>
      </c>
      <c r="C37" s="82">
        <f t="shared" si="6"/>
        <v>3668.9732016782432</v>
      </c>
      <c r="D37" s="96">
        <f t="shared" si="3"/>
        <v>11.924162905454285</v>
      </c>
      <c r="E37" s="96">
        <f t="shared" si="4"/>
        <v>12.718194771750643</v>
      </c>
      <c r="F37" s="96">
        <f t="shared" si="1"/>
        <v>24.642357677204927</v>
      </c>
      <c r="G37" s="96">
        <f t="shared" si="2"/>
        <v>3656.2550069064923</v>
      </c>
      <c r="M37" s="148"/>
      <c r="N37" s="134"/>
      <c r="O37" s="132"/>
      <c r="P37" s="149"/>
      <c r="Q37" s="149"/>
      <c r="R37" s="149"/>
      <c r="S37" s="149"/>
    </row>
    <row r="38" spans="1:19" x14ac:dyDescent="0.25">
      <c r="A38" s="94">
        <f t="shared" si="5"/>
        <v>44835</v>
      </c>
      <c r="B38" s="95">
        <v>22</v>
      </c>
      <c r="C38" s="82">
        <f t="shared" si="6"/>
        <v>3656.2550069064923</v>
      </c>
      <c r="D38" s="96">
        <f t="shared" si="3"/>
        <v>11.882828772446095</v>
      </c>
      <c r="E38" s="96">
        <f t="shared" si="4"/>
        <v>12.759528904758833</v>
      </c>
      <c r="F38" s="96">
        <f t="shared" si="1"/>
        <v>24.642357677204927</v>
      </c>
      <c r="G38" s="96">
        <f t="shared" si="2"/>
        <v>3643.4954780017333</v>
      </c>
      <c r="M38" s="148"/>
      <c r="N38" s="134"/>
      <c r="O38" s="132"/>
      <c r="P38" s="149"/>
      <c r="Q38" s="149"/>
      <c r="R38" s="149"/>
      <c r="S38" s="149"/>
    </row>
    <row r="39" spans="1:19" x14ac:dyDescent="0.25">
      <c r="A39" s="94">
        <f t="shared" si="5"/>
        <v>44866</v>
      </c>
      <c r="B39" s="95">
        <v>23</v>
      </c>
      <c r="C39" s="82">
        <f t="shared" si="6"/>
        <v>3643.4954780017333</v>
      </c>
      <c r="D39" s="96">
        <f t="shared" si="3"/>
        <v>11.841360303505628</v>
      </c>
      <c r="E39" s="96">
        <f t="shared" si="4"/>
        <v>12.800997373699298</v>
      </c>
      <c r="F39" s="96">
        <f t="shared" si="1"/>
        <v>24.642357677204927</v>
      </c>
      <c r="G39" s="96">
        <f t="shared" si="2"/>
        <v>3630.6944806280339</v>
      </c>
      <c r="M39" s="148"/>
      <c r="N39" s="134"/>
      <c r="O39" s="132"/>
      <c r="P39" s="149"/>
      <c r="Q39" s="149"/>
      <c r="R39" s="149"/>
      <c r="S39" s="149"/>
    </row>
    <row r="40" spans="1:19" x14ac:dyDescent="0.25">
      <c r="A40" s="94">
        <f t="shared" si="5"/>
        <v>44896</v>
      </c>
      <c r="B40" s="95">
        <v>24</v>
      </c>
      <c r="C40" s="82">
        <f t="shared" si="6"/>
        <v>3630.6944806280339</v>
      </c>
      <c r="D40" s="96">
        <f t="shared" si="3"/>
        <v>11.799757062041106</v>
      </c>
      <c r="E40" s="96">
        <f t="shared" si="4"/>
        <v>12.842600615163821</v>
      </c>
      <c r="F40" s="96">
        <f t="shared" si="1"/>
        <v>24.642357677204927</v>
      </c>
      <c r="G40" s="96">
        <f t="shared" si="2"/>
        <v>3617.85188001287</v>
      </c>
      <c r="M40" s="148"/>
      <c r="N40" s="134"/>
      <c r="O40" s="132"/>
      <c r="P40" s="149"/>
      <c r="Q40" s="149"/>
      <c r="R40" s="149"/>
      <c r="S40" s="149"/>
    </row>
    <row r="41" spans="1:19" x14ac:dyDescent="0.25">
      <c r="A41" s="94">
        <f t="shared" si="5"/>
        <v>44927</v>
      </c>
      <c r="B41" s="95">
        <v>25</v>
      </c>
      <c r="C41" s="82">
        <f t="shared" si="6"/>
        <v>3617.85188001287</v>
      </c>
      <c r="D41" s="96">
        <f t="shared" si="3"/>
        <v>11.758018610041823</v>
      </c>
      <c r="E41" s="96">
        <f t="shared" si="4"/>
        <v>12.884339067163102</v>
      </c>
      <c r="F41" s="96">
        <f t="shared" si="1"/>
        <v>24.642357677204927</v>
      </c>
      <c r="G41" s="96">
        <f t="shared" si="2"/>
        <v>3604.9675409457068</v>
      </c>
      <c r="M41" s="148"/>
      <c r="N41" s="134"/>
      <c r="O41" s="132"/>
      <c r="P41" s="149"/>
      <c r="Q41" s="149"/>
      <c r="R41" s="149"/>
      <c r="S41" s="149"/>
    </row>
    <row r="42" spans="1:19" x14ac:dyDescent="0.25">
      <c r="A42" s="94">
        <f t="shared" si="5"/>
        <v>44958</v>
      </c>
      <c r="B42" s="95">
        <v>26</v>
      </c>
      <c r="C42" s="82">
        <f t="shared" si="6"/>
        <v>3604.9675409457068</v>
      </c>
      <c r="D42" s="96">
        <f t="shared" si="3"/>
        <v>11.716144508073544</v>
      </c>
      <c r="E42" s="96">
        <f t="shared" si="4"/>
        <v>12.926213169131385</v>
      </c>
      <c r="F42" s="96">
        <f t="shared" si="1"/>
        <v>24.642357677204927</v>
      </c>
      <c r="G42" s="96">
        <f t="shared" si="2"/>
        <v>3592.0413277765756</v>
      </c>
      <c r="M42" s="148"/>
      <c r="N42" s="134"/>
      <c r="O42" s="132"/>
      <c r="P42" s="149"/>
      <c r="Q42" s="149"/>
      <c r="R42" s="149"/>
      <c r="S42" s="149"/>
    </row>
    <row r="43" spans="1:19" x14ac:dyDescent="0.25">
      <c r="A43" s="94">
        <f t="shared" si="5"/>
        <v>44986</v>
      </c>
      <c r="B43" s="95">
        <v>27</v>
      </c>
      <c r="C43" s="82">
        <f t="shared" si="6"/>
        <v>3592.0413277765756</v>
      </c>
      <c r="D43" s="96">
        <f t="shared" si="3"/>
        <v>11.674134315273866</v>
      </c>
      <c r="E43" s="96">
        <f t="shared" si="4"/>
        <v>12.968223361931061</v>
      </c>
      <c r="F43" s="96">
        <f t="shared" si="1"/>
        <v>24.642357677204927</v>
      </c>
      <c r="G43" s="96">
        <f t="shared" si="2"/>
        <v>3579.0731044146446</v>
      </c>
      <c r="M43" s="148"/>
      <c r="N43" s="134"/>
      <c r="O43" s="132"/>
      <c r="P43" s="149"/>
      <c r="Q43" s="149"/>
      <c r="R43" s="149"/>
      <c r="S43" s="149"/>
    </row>
    <row r="44" spans="1:19" x14ac:dyDescent="0.25">
      <c r="A44" s="94">
        <f t="shared" si="5"/>
        <v>45017</v>
      </c>
      <c r="B44" s="95">
        <v>28</v>
      </c>
      <c r="C44" s="82">
        <f t="shared" si="6"/>
        <v>3579.0731044146446</v>
      </c>
      <c r="D44" s="96">
        <f t="shared" si="3"/>
        <v>11.63198758934759</v>
      </c>
      <c r="E44" s="96">
        <f t="shared" si="4"/>
        <v>13.010370087857337</v>
      </c>
      <c r="F44" s="96">
        <f t="shared" si="1"/>
        <v>24.642357677204927</v>
      </c>
      <c r="G44" s="96">
        <f t="shared" si="2"/>
        <v>3566.0627343267874</v>
      </c>
      <c r="M44" s="148"/>
      <c r="N44" s="134"/>
      <c r="O44" s="132"/>
      <c r="P44" s="149"/>
      <c r="Q44" s="149"/>
      <c r="R44" s="149"/>
      <c r="S44" s="149"/>
    </row>
    <row r="45" spans="1:19" x14ac:dyDescent="0.25">
      <c r="A45" s="94">
        <f t="shared" si="5"/>
        <v>45047</v>
      </c>
      <c r="B45" s="95">
        <v>29</v>
      </c>
      <c r="C45" s="82">
        <f t="shared" si="6"/>
        <v>3566.0627343267874</v>
      </c>
      <c r="D45" s="96">
        <f t="shared" si="3"/>
        <v>11.589703886562054</v>
      </c>
      <c r="E45" s="96">
        <f t="shared" si="4"/>
        <v>13.052653790642873</v>
      </c>
      <c r="F45" s="96">
        <f t="shared" si="1"/>
        <v>24.642357677204927</v>
      </c>
      <c r="G45" s="96">
        <f t="shared" si="2"/>
        <v>3553.0100805361444</v>
      </c>
      <c r="M45" s="148"/>
      <c r="N45" s="134"/>
      <c r="O45" s="132"/>
      <c r="P45" s="149"/>
      <c r="Q45" s="149"/>
      <c r="R45" s="149"/>
      <c r="S45" s="149"/>
    </row>
    <row r="46" spans="1:19" x14ac:dyDescent="0.25">
      <c r="A46" s="94">
        <f t="shared" si="5"/>
        <v>45078</v>
      </c>
      <c r="B46" s="95">
        <v>30</v>
      </c>
      <c r="C46" s="82">
        <f t="shared" si="6"/>
        <v>3553.0100805361444</v>
      </c>
      <c r="D46" s="96">
        <f t="shared" si="3"/>
        <v>11.547282761742464</v>
      </c>
      <c r="E46" s="96">
        <f t="shared" si="4"/>
        <v>13.095074915462462</v>
      </c>
      <c r="F46" s="96">
        <f t="shared" si="1"/>
        <v>24.642357677204927</v>
      </c>
      <c r="G46" s="96">
        <f t="shared" si="2"/>
        <v>3539.9150056206818</v>
      </c>
      <c r="M46" s="148"/>
      <c r="N46" s="134"/>
      <c r="O46" s="132"/>
      <c r="P46" s="149"/>
      <c r="Q46" s="149"/>
      <c r="R46" s="149"/>
      <c r="S46" s="149"/>
    </row>
    <row r="47" spans="1:19" x14ac:dyDescent="0.25">
      <c r="A47" s="94">
        <f t="shared" si="5"/>
        <v>45108</v>
      </c>
      <c r="B47" s="95">
        <v>31</v>
      </c>
      <c r="C47" s="82">
        <f t="shared" si="6"/>
        <v>3539.9150056206818</v>
      </c>
      <c r="D47" s="96">
        <f t="shared" si="3"/>
        <v>11.504723768267212</v>
      </c>
      <c r="E47" s="96">
        <f t="shared" si="4"/>
        <v>13.137633908937715</v>
      </c>
      <c r="F47" s="96">
        <f t="shared" si="1"/>
        <v>24.642357677204927</v>
      </c>
      <c r="G47" s="96">
        <f t="shared" si="2"/>
        <v>3526.7773717117439</v>
      </c>
      <c r="M47" s="148"/>
      <c r="N47" s="134"/>
      <c r="O47" s="132"/>
      <c r="P47" s="149"/>
      <c r="Q47" s="149"/>
      <c r="R47" s="149"/>
      <c r="S47" s="149"/>
    </row>
    <row r="48" spans="1:19" x14ac:dyDescent="0.25">
      <c r="A48" s="94">
        <f t="shared" si="5"/>
        <v>45139</v>
      </c>
      <c r="B48" s="95">
        <v>32</v>
      </c>
      <c r="C48" s="82">
        <f t="shared" si="6"/>
        <v>3526.7773717117439</v>
      </c>
      <c r="D48" s="96">
        <f t="shared" si="3"/>
        <v>11.462026458063162</v>
      </c>
      <c r="E48" s="96">
        <f t="shared" si="4"/>
        <v>13.180331219141763</v>
      </c>
      <c r="F48" s="96">
        <f t="shared" si="1"/>
        <v>24.642357677204927</v>
      </c>
      <c r="G48" s="96">
        <f t="shared" si="2"/>
        <v>3513.597040492602</v>
      </c>
      <c r="M48" s="148"/>
      <c r="N48" s="134"/>
      <c r="O48" s="132"/>
      <c r="P48" s="149"/>
      <c r="Q48" s="149"/>
      <c r="R48" s="149"/>
      <c r="S48" s="149"/>
    </row>
    <row r="49" spans="1:19" x14ac:dyDescent="0.25">
      <c r="A49" s="94">
        <f t="shared" si="5"/>
        <v>45170</v>
      </c>
      <c r="B49" s="95">
        <v>33</v>
      </c>
      <c r="C49" s="82">
        <f t="shared" si="6"/>
        <v>3513.597040492602</v>
      </c>
      <c r="D49" s="96">
        <f t="shared" si="3"/>
        <v>11.419190381600952</v>
      </c>
      <c r="E49" s="96">
        <f t="shared" si="4"/>
        <v>13.223167295603973</v>
      </c>
      <c r="F49" s="96">
        <f t="shared" si="1"/>
        <v>24.642357677204927</v>
      </c>
      <c r="G49" s="96">
        <f t="shared" si="2"/>
        <v>3500.3738731969979</v>
      </c>
      <c r="M49" s="148"/>
      <c r="N49" s="134"/>
      <c r="O49" s="132"/>
      <c r="P49" s="149"/>
      <c r="Q49" s="149"/>
      <c r="R49" s="149"/>
      <c r="S49" s="149"/>
    </row>
    <row r="50" spans="1:19" x14ac:dyDescent="0.25">
      <c r="A50" s="94">
        <f t="shared" si="5"/>
        <v>45200</v>
      </c>
      <c r="B50" s="95">
        <v>34</v>
      </c>
      <c r="C50" s="82">
        <f t="shared" si="6"/>
        <v>3500.3738731969979</v>
      </c>
      <c r="D50" s="96">
        <f t="shared" si="3"/>
        <v>11.376215087890239</v>
      </c>
      <c r="E50" s="96">
        <f t="shared" si="4"/>
        <v>13.266142589314686</v>
      </c>
      <c r="F50" s="96">
        <f t="shared" si="1"/>
        <v>24.642357677204927</v>
      </c>
      <c r="G50" s="96">
        <f t="shared" si="2"/>
        <v>3487.1077306076832</v>
      </c>
      <c r="M50" s="148"/>
      <c r="N50" s="134"/>
      <c r="O50" s="132"/>
      <c r="P50" s="149"/>
      <c r="Q50" s="149"/>
      <c r="R50" s="149"/>
      <c r="S50" s="149"/>
    </row>
    <row r="51" spans="1:19" x14ac:dyDescent="0.25">
      <c r="A51" s="94">
        <f t="shared" si="5"/>
        <v>45231</v>
      </c>
      <c r="B51" s="95">
        <v>35</v>
      </c>
      <c r="C51" s="82">
        <f t="shared" si="6"/>
        <v>3487.1077306076832</v>
      </c>
      <c r="D51" s="96">
        <f t="shared" si="3"/>
        <v>11.333100124474967</v>
      </c>
      <c r="E51" s="96">
        <f t="shared" si="4"/>
        <v>13.30925755272996</v>
      </c>
      <c r="F51" s="96">
        <f t="shared" si="1"/>
        <v>24.642357677204927</v>
      </c>
      <c r="G51" s="96">
        <f t="shared" si="2"/>
        <v>3473.7984730549533</v>
      </c>
      <c r="M51" s="148"/>
      <c r="N51" s="134"/>
      <c r="O51" s="132"/>
      <c r="P51" s="149"/>
      <c r="Q51" s="149"/>
      <c r="R51" s="149"/>
      <c r="S51" s="149"/>
    </row>
    <row r="52" spans="1:19" x14ac:dyDescent="0.25">
      <c r="A52" s="94">
        <f t="shared" si="5"/>
        <v>45261</v>
      </c>
      <c r="B52" s="95">
        <v>36</v>
      </c>
      <c r="C52" s="82">
        <f t="shared" si="6"/>
        <v>3473.7984730549533</v>
      </c>
      <c r="D52" s="96">
        <f t="shared" si="3"/>
        <v>11.289845037428595</v>
      </c>
      <c r="E52" s="96">
        <f t="shared" si="4"/>
        <v>13.352512639776332</v>
      </c>
      <c r="F52" s="96">
        <f t="shared" si="1"/>
        <v>24.642357677204927</v>
      </c>
      <c r="G52" s="96">
        <f t="shared" si="2"/>
        <v>3460.4459604151771</v>
      </c>
      <c r="M52" s="148"/>
      <c r="N52" s="134"/>
      <c r="O52" s="132"/>
      <c r="P52" s="149"/>
      <c r="Q52" s="149"/>
      <c r="R52" s="149"/>
      <c r="S52" s="149"/>
    </row>
    <row r="53" spans="1:19" x14ac:dyDescent="0.25">
      <c r="A53" s="94">
        <f t="shared" si="5"/>
        <v>45292</v>
      </c>
      <c r="B53" s="95">
        <v>37</v>
      </c>
      <c r="C53" s="82">
        <f t="shared" si="6"/>
        <v>3460.4459604151771</v>
      </c>
      <c r="D53" s="96">
        <f t="shared" si="3"/>
        <v>11.246449371349321</v>
      </c>
      <c r="E53" s="96">
        <f t="shared" si="4"/>
        <v>13.395908305855604</v>
      </c>
      <c r="F53" s="96">
        <f t="shared" si="1"/>
        <v>24.642357677204927</v>
      </c>
      <c r="G53" s="96">
        <f t="shared" si="2"/>
        <v>3447.0500521093213</v>
      </c>
      <c r="M53" s="148"/>
      <c r="N53" s="134"/>
      <c r="O53" s="132"/>
      <c r="P53" s="149"/>
      <c r="Q53" s="149"/>
      <c r="R53" s="149"/>
      <c r="S53" s="149"/>
    </row>
    <row r="54" spans="1:19" x14ac:dyDescent="0.25">
      <c r="A54" s="94">
        <f t="shared" si="5"/>
        <v>45323</v>
      </c>
      <c r="B54" s="95">
        <v>38</v>
      </c>
      <c r="C54" s="82">
        <f t="shared" si="6"/>
        <v>3447.0500521093213</v>
      </c>
      <c r="D54" s="96">
        <f t="shared" si="3"/>
        <v>11.202912669355291</v>
      </c>
      <c r="E54" s="96">
        <f t="shared" si="4"/>
        <v>13.439445007849635</v>
      </c>
      <c r="F54" s="96">
        <f t="shared" si="1"/>
        <v>24.642357677204927</v>
      </c>
      <c r="G54" s="96">
        <f t="shared" si="2"/>
        <v>3433.6106071014715</v>
      </c>
      <c r="M54" s="148"/>
      <c r="N54" s="134"/>
      <c r="O54" s="132"/>
      <c r="P54" s="149"/>
      <c r="Q54" s="149"/>
      <c r="R54" s="149"/>
      <c r="S54" s="149"/>
    </row>
    <row r="55" spans="1:19" x14ac:dyDescent="0.25">
      <c r="A55" s="94">
        <f t="shared" si="5"/>
        <v>45352</v>
      </c>
      <c r="B55" s="95">
        <v>39</v>
      </c>
      <c r="C55" s="82">
        <f t="shared" si="6"/>
        <v>3433.6106071014715</v>
      </c>
      <c r="D55" s="96">
        <f t="shared" si="3"/>
        <v>11.159234473079781</v>
      </c>
      <c r="E55" s="96">
        <f t="shared" si="4"/>
        <v>13.483123204125146</v>
      </c>
      <c r="F55" s="96">
        <f t="shared" si="1"/>
        <v>24.642357677204927</v>
      </c>
      <c r="G55" s="96">
        <f t="shared" si="2"/>
        <v>3420.1274838973463</v>
      </c>
      <c r="M55" s="148"/>
      <c r="N55" s="134"/>
      <c r="O55" s="132"/>
      <c r="P55" s="149"/>
      <c r="Q55" s="149"/>
      <c r="R55" s="149"/>
      <c r="S55" s="149"/>
    </row>
    <row r="56" spans="1:19" x14ac:dyDescent="0.25">
      <c r="A56" s="94">
        <f t="shared" si="5"/>
        <v>45383</v>
      </c>
      <c r="B56" s="95">
        <v>40</v>
      </c>
      <c r="C56" s="82">
        <f t="shared" si="6"/>
        <v>3420.1274838973463</v>
      </c>
      <c r="D56" s="96">
        <f t="shared" si="3"/>
        <v>11.115414322666373</v>
      </c>
      <c r="E56" s="96">
        <f t="shared" si="4"/>
        <v>13.526943354538552</v>
      </c>
      <c r="F56" s="96">
        <f t="shared" si="1"/>
        <v>24.642357677204927</v>
      </c>
      <c r="G56" s="96">
        <f t="shared" si="2"/>
        <v>3406.6005405428077</v>
      </c>
      <c r="M56" s="148"/>
      <c r="N56" s="134"/>
      <c r="O56" s="132"/>
      <c r="P56" s="149"/>
      <c r="Q56" s="149"/>
      <c r="R56" s="149"/>
      <c r="S56" s="149"/>
    </row>
    <row r="57" spans="1:19" x14ac:dyDescent="0.25">
      <c r="A57" s="94">
        <f t="shared" si="5"/>
        <v>45413</v>
      </c>
      <c r="B57" s="95">
        <v>41</v>
      </c>
      <c r="C57" s="82">
        <f t="shared" si="6"/>
        <v>3406.6005405428077</v>
      </c>
      <c r="D57" s="96">
        <f t="shared" si="3"/>
        <v>11.071451756764121</v>
      </c>
      <c r="E57" s="96">
        <f t="shared" si="4"/>
        <v>13.570905920440804</v>
      </c>
      <c r="F57" s="96">
        <f t="shared" si="1"/>
        <v>24.642357677204927</v>
      </c>
      <c r="G57" s="96">
        <f t="shared" si="2"/>
        <v>3393.0296346223668</v>
      </c>
      <c r="M57" s="148"/>
      <c r="N57" s="134"/>
      <c r="O57" s="132"/>
      <c r="P57" s="149"/>
      <c r="Q57" s="149"/>
      <c r="R57" s="149"/>
      <c r="S57" s="149"/>
    </row>
    <row r="58" spans="1:19" x14ac:dyDescent="0.25">
      <c r="A58" s="94">
        <f t="shared" si="5"/>
        <v>45444</v>
      </c>
      <c r="B58" s="95">
        <v>42</v>
      </c>
      <c r="C58" s="82">
        <f t="shared" si="6"/>
        <v>3393.0296346223668</v>
      </c>
      <c r="D58" s="96">
        <f t="shared" si="3"/>
        <v>11.027346312522692</v>
      </c>
      <c r="E58" s="96">
        <f t="shared" si="4"/>
        <v>13.615011364682235</v>
      </c>
      <c r="F58" s="96">
        <f t="shared" si="1"/>
        <v>24.642357677204927</v>
      </c>
      <c r="G58" s="96">
        <f t="shared" si="2"/>
        <v>3379.4146232576845</v>
      </c>
      <c r="M58" s="148"/>
      <c r="N58" s="134"/>
      <c r="O58" s="132"/>
      <c r="P58" s="149"/>
      <c r="Q58" s="149"/>
      <c r="R58" s="149"/>
      <c r="S58" s="149"/>
    </row>
    <row r="59" spans="1:19" x14ac:dyDescent="0.25">
      <c r="A59" s="94">
        <f t="shared" si="5"/>
        <v>45474</v>
      </c>
      <c r="B59" s="95">
        <v>43</v>
      </c>
      <c r="C59" s="82">
        <f t="shared" si="6"/>
        <v>3379.4146232576845</v>
      </c>
      <c r="D59" s="96">
        <f t="shared" si="3"/>
        <v>10.983097525587473</v>
      </c>
      <c r="E59" s="96">
        <f t="shared" si="4"/>
        <v>13.659260151617454</v>
      </c>
      <c r="F59" s="96">
        <f t="shared" si="1"/>
        <v>24.642357677204927</v>
      </c>
      <c r="G59" s="96">
        <f t="shared" si="2"/>
        <v>3365.7553631060669</v>
      </c>
      <c r="M59" s="148"/>
      <c r="N59" s="134"/>
      <c r="O59" s="132"/>
      <c r="P59" s="149"/>
      <c r="Q59" s="149"/>
      <c r="R59" s="149"/>
      <c r="S59" s="149"/>
    </row>
    <row r="60" spans="1:19" x14ac:dyDescent="0.25">
      <c r="A60" s="94">
        <f t="shared" si="5"/>
        <v>45505</v>
      </c>
      <c r="B60" s="95">
        <v>44</v>
      </c>
      <c r="C60" s="82">
        <f t="shared" si="6"/>
        <v>3365.7553631060669</v>
      </c>
      <c r="D60" s="96">
        <f t="shared" si="3"/>
        <v>10.938704930094717</v>
      </c>
      <c r="E60" s="96">
        <f t="shared" si="4"/>
        <v>13.703652747110212</v>
      </c>
      <c r="F60" s="96">
        <f t="shared" si="1"/>
        <v>24.642357677204927</v>
      </c>
      <c r="G60" s="96">
        <f t="shared" si="2"/>
        <v>3352.0517103589568</v>
      </c>
      <c r="M60" s="148"/>
      <c r="N60" s="134"/>
      <c r="O60" s="132"/>
      <c r="P60" s="149"/>
      <c r="Q60" s="149"/>
      <c r="R60" s="149"/>
      <c r="S60" s="149"/>
    </row>
    <row r="61" spans="1:19" x14ac:dyDescent="0.25">
      <c r="A61" s="94">
        <f t="shared" si="5"/>
        <v>45536</v>
      </c>
      <c r="B61" s="95">
        <v>45</v>
      </c>
      <c r="C61" s="82">
        <f t="shared" si="6"/>
        <v>3352.0517103589568</v>
      </c>
      <c r="D61" s="96">
        <f t="shared" si="3"/>
        <v>10.894168058666608</v>
      </c>
      <c r="E61" s="96">
        <f t="shared" si="4"/>
        <v>13.748189618538319</v>
      </c>
      <c r="F61" s="96">
        <f t="shared" si="1"/>
        <v>24.642357677204927</v>
      </c>
      <c r="G61" s="96">
        <f t="shared" si="2"/>
        <v>3338.3035207404187</v>
      </c>
      <c r="M61" s="148"/>
      <c r="N61" s="134"/>
      <c r="O61" s="132"/>
      <c r="P61" s="149"/>
      <c r="Q61" s="149"/>
      <c r="R61" s="149"/>
      <c r="S61" s="149"/>
    </row>
    <row r="62" spans="1:19" x14ac:dyDescent="0.25">
      <c r="A62" s="94">
        <f t="shared" si="5"/>
        <v>45566</v>
      </c>
      <c r="B62" s="95">
        <v>46</v>
      </c>
      <c r="C62" s="82">
        <f t="shared" si="6"/>
        <v>3338.3035207404187</v>
      </c>
      <c r="D62" s="96">
        <f t="shared" si="3"/>
        <v>10.849486442406359</v>
      </c>
      <c r="E62" s="96">
        <f t="shared" si="4"/>
        <v>13.792871234798568</v>
      </c>
      <c r="F62" s="96">
        <f t="shared" si="1"/>
        <v>24.642357677204927</v>
      </c>
      <c r="G62" s="96">
        <f t="shared" si="2"/>
        <v>3324.5106495056202</v>
      </c>
      <c r="M62" s="148"/>
      <c r="N62" s="134"/>
      <c r="O62" s="132"/>
      <c r="P62" s="149"/>
      <c r="Q62" s="149"/>
      <c r="R62" s="149"/>
      <c r="S62" s="149"/>
    </row>
    <row r="63" spans="1:19" x14ac:dyDescent="0.25">
      <c r="A63" s="94">
        <f t="shared" si="5"/>
        <v>45597</v>
      </c>
      <c r="B63" s="95">
        <v>47</v>
      </c>
      <c r="C63" s="82">
        <f t="shared" si="6"/>
        <v>3324.5106495056202</v>
      </c>
      <c r="D63" s="96">
        <f t="shared" si="3"/>
        <v>10.804659610893264</v>
      </c>
      <c r="E63" s="96">
        <f t="shared" si="4"/>
        <v>13.837698066311665</v>
      </c>
      <c r="F63" s="96">
        <f t="shared" si="1"/>
        <v>24.642357677204927</v>
      </c>
      <c r="G63" s="96">
        <f t="shared" si="2"/>
        <v>3310.6729514393087</v>
      </c>
      <c r="M63" s="148"/>
      <c r="N63" s="134"/>
      <c r="O63" s="132"/>
      <c r="P63" s="149"/>
      <c r="Q63" s="149"/>
      <c r="R63" s="149"/>
      <c r="S63" s="149"/>
    </row>
    <row r="64" spans="1:19" x14ac:dyDescent="0.25">
      <c r="A64" s="94">
        <f t="shared" si="5"/>
        <v>45627</v>
      </c>
      <c r="B64" s="95">
        <v>48</v>
      </c>
      <c r="C64" s="82">
        <f t="shared" si="6"/>
        <v>3310.6729514393087</v>
      </c>
      <c r="D64" s="96">
        <f t="shared" si="3"/>
        <v>10.759687092177751</v>
      </c>
      <c r="E64" s="96">
        <f t="shared" si="4"/>
        <v>13.882670585027178</v>
      </c>
      <c r="F64" s="96">
        <f t="shared" si="1"/>
        <v>24.642357677204927</v>
      </c>
      <c r="G64" s="96">
        <f t="shared" si="2"/>
        <v>3296.7902808542817</v>
      </c>
      <c r="M64" s="148"/>
      <c r="N64" s="134"/>
      <c r="O64" s="132"/>
      <c r="P64" s="149"/>
      <c r="Q64" s="149"/>
      <c r="R64" s="149"/>
      <c r="S64" s="149"/>
    </row>
    <row r="65" spans="1:19" x14ac:dyDescent="0.25">
      <c r="A65" s="94">
        <f t="shared" si="5"/>
        <v>45658</v>
      </c>
      <c r="B65" s="95">
        <v>49</v>
      </c>
      <c r="C65" s="82">
        <f t="shared" si="6"/>
        <v>3296.7902808542817</v>
      </c>
      <c r="D65" s="96">
        <f t="shared" si="3"/>
        <v>10.714568412776412</v>
      </c>
      <c r="E65" s="96">
        <f t="shared" si="4"/>
        <v>13.927789264428515</v>
      </c>
      <c r="F65" s="96">
        <f t="shared" si="1"/>
        <v>24.642357677204927</v>
      </c>
      <c r="G65" s="96">
        <f t="shared" si="2"/>
        <v>3282.8624915898531</v>
      </c>
      <c r="M65" s="148"/>
      <c r="N65" s="134"/>
      <c r="O65" s="132"/>
      <c r="P65" s="149"/>
      <c r="Q65" s="149"/>
      <c r="R65" s="149"/>
      <c r="S65" s="149"/>
    </row>
    <row r="66" spans="1:19" x14ac:dyDescent="0.25">
      <c r="A66" s="94">
        <f t="shared" si="5"/>
        <v>45689</v>
      </c>
      <c r="B66" s="95">
        <v>50</v>
      </c>
      <c r="C66" s="82">
        <f t="shared" si="6"/>
        <v>3282.8624915898531</v>
      </c>
      <c r="D66" s="96">
        <f t="shared" si="3"/>
        <v>10.66930309766702</v>
      </c>
      <c r="E66" s="96">
        <f t="shared" si="4"/>
        <v>13.973054579537909</v>
      </c>
      <c r="F66" s="96">
        <f t="shared" si="1"/>
        <v>24.642357677204927</v>
      </c>
      <c r="G66" s="96">
        <f t="shared" si="2"/>
        <v>3268.8894370103153</v>
      </c>
      <c r="M66" s="148"/>
      <c r="N66" s="134"/>
      <c r="O66" s="132"/>
      <c r="P66" s="149"/>
      <c r="Q66" s="149"/>
      <c r="R66" s="149"/>
      <c r="S66" s="149"/>
    </row>
    <row r="67" spans="1:19" x14ac:dyDescent="0.25">
      <c r="A67" s="94">
        <f t="shared" si="5"/>
        <v>45717</v>
      </c>
      <c r="B67" s="95">
        <v>51</v>
      </c>
      <c r="C67" s="82">
        <f t="shared" si="6"/>
        <v>3268.8894370103153</v>
      </c>
      <c r="D67" s="96">
        <f t="shared" si="3"/>
        <v>10.623890670283521</v>
      </c>
      <c r="E67" s="96">
        <f t="shared" si="4"/>
        <v>14.018467006921405</v>
      </c>
      <c r="F67" s="96">
        <f t="shared" si="1"/>
        <v>24.642357677204927</v>
      </c>
      <c r="G67" s="96">
        <f t="shared" si="2"/>
        <v>3254.8709700033937</v>
      </c>
      <c r="M67" s="148"/>
      <c r="N67" s="134"/>
      <c r="O67" s="132"/>
      <c r="P67" s="149"/>
      <c r="Q67" s="149"/>
      <c r="R67" s="149"/>
      <c r="S67" s="149"/>
    </row>
    <row r="68" spans="1:19" x14ac:dyDescent="0.25">
      <c r="A68" s="94">
        <f t="shared" si="5"/>
        <v>45748</v>
      </c>
      <c r="B68" s="95">
        <v>52</v>
      </c>
      <c r="C68" s="82">
        <f t="shared" si="6"/>
        <v>3254.8709700033937</v>
      </c>
      <c r="D68" s="96">
        <f t="shared" si="3"/>
        <v>10.578330652511028</v>
      </c>
      <c r="E68" s="96">
        <f t="shared" si="4"/>
        <v>14.0640270246939</v>
      </c>
      <c r="F68" s="96">
        <f t="shared" si="1"/>
        <v>24.642357677204927</v>
      </c>
      <c r="G68" s="96">
        <f t="shared" si="2"/>
        <v>3240.8069429786997</v>
      </c>
      <c r="M68" s="148"/>
      <c r="N68" s="134"/>
      <c r="O68" s="132"/>
      <c r="P68" s="149"/>
      <c r="Q68" s="149"/>
      <c r="R68" s="149"/>
      <c r="S68" s="149"/>
    </row>
    <row r="69" spans="1:19" x14ac:dyDescent="0.25">
      <c r="A69" s="94">
        <f t="shared" si="5"/>
        <v>45778</v>
      </c>
      <c r="B69" s="95">
        <v>53</v>
      </c>
      <c r="C69" s="82">
        <f t="shared" si="6"/>
        <v>3240.8069429786997</v>
      </c>
      <c r="D69" s="96">
        <f t="shared" si="3"/>
        <v>10.532622564680771</v>
      </c>
      <c r="E69" s="96">
        <f t="shared" si="4"/>
        <v>14.109735112524154</v>
      </c>
      <c r="F69" s="96">
        <f t="shared" si="1"/>
        <v>24.642357677204927</v>
      </c>
      <c r="G69" s="96">
        <f t="shared" si="2"/>
        <v>3226.6972078661756</v>
      </c>
      <c r="M69" s="148"/>
      <c r="N69" s="134"/>
      <c r="O69" s="132"/>
      <c r="P69" s="149"/>
      <c r="Q69" s="149"/>
      <c r="R69" s="149"/>
      <c r="S69" s="149"/>
    </row>
    <row r="70" spans="1:19" x14ac:dyDescent="0.25">
      <c r="A70" s="94">
        <f t="shared" si="5"/>
        <v>45809</v>
      </c>
      <c r="B70" s="95">
        <v>54</v>
      </c>
      <c r="C70" s="82">
        <f t="shared" si="6"/>
        <v>3226.6972078661756</v>
      </c>
      <c r="D70" s="96">
        <f t="shared" si="3"/>
        <v>10.486765925565066</v>
      </c>
      <c r="E70" s="96">
        <f t="shared" si="4"/>
        <v>14.155591751639859</v>
      </c>
      <c r="F70" s="96">
        <f t="shared" si="1"/>
        <v>24.642357677204927</v>
      </c>
      <c r="G70" s="96">
        <f t="shared" si="2"/>
        <v>3212.5416161145358</v>
      </c>
      <c r="M70" s="148"/>
      <c r="N70" s="134"/>
      <c r="O70" s="132"/>
      <c r="P70" s="149"/>
      <c r="Q70" s="149"/>
      <c r="R70" s="149"/>
      <c r="S70" s="149"/>
    </row>
    <row r="71" spans="1:19" x14ac:dyDescent="0.25">
      <c r="A71" s="94">
        <f t="shared" si="5"/>
        <v>45839</v>
      </c>
      <c r="B71" s="95">
        <v>55</v>
      </c>
      <c r="C71" s="82">
        <f t="shared" si="6"/>
        <v>3212.5416161145358</v>
      </c>
      <c r="D71" s="96">
        <f t="shared" si="3"/>
        <v>10.440760252372238</v>
      </c>
      <c r="E71" s="96">
        <f t="shared" si="4"/>
        <v>14.201597424832689</v>
      </c>
      <c r="F71" s="96">
        <f t="shared" si="1"/>
        <v>24.642357677204927</v>
      </c>
      <c r="G71" s="96">
        <f t="shared" si="2"/>
        <v>3198.3400186897034</v>
      </c>
      <c r="M71" s="148"/>
      <c r="N71" s="134"/>
      <c r="O71" s="132"/>
      <c r="P71" s="149"/>
      <c r="Q71" s="149"/>
      <c r="R71" s="149"/>
      <c r="S71" s="149"/>
    </row>
    <row r="72" spans="1:19" x14ac:dyDescent="0.25">
      <c r="A72" s="94">
        <f t="shared" si="5"/>
        <v>45870</v>
      </c>
      <c r="B72" s="95">
        <v>56</v>
      </c>
      <c r="C72" s="82">
        <f t="shared" si="6"/>
        <v>3198.3400186897034</v>
      </c>
      <c r="D72" s="96">
        <f t="shared" si="3"/>
        <v>10.394605060741533</v>
      </c>
      <c r="E72" s="96">
        <f t="shared" si="4"/>
        <v>14.247752616463394</v>
      </c>
      <c r="F72" s="96">
        <f t="shared" si="1"/>
        <v>24.642357677204927</v>
      </c>
      <c r="G72" s="96">
        <f t="shared" si="2"/>
        <v>3184.0922660732399</v>
      </c>
      <c r="M72" s="148"/>
      <c r="N72" s="134"/>
      <c r="O72" s="132"/>
      <c r="P72" s="149"/>
      <c r="Q72" s="149"/>
      <c r="R72" s="149"/>
      <c r="S72" s="149"/>
    </row>
    <row r="73" spans="1:19" x14ac:dyDescent="0.25">
      <c r="A73" s="94">
        <f t="shared" si="5"/>
        <v>45901</v>
      </c>
      <c r="B73" s="95">
        <v>57</v>
      </c>
      <c r="C73" s="82">
        <f t="shared" si="6"/>
        <v>3184.0922660732399</v>
      </c>
      <c r="D73" s="96">
        <f t="shared" si="3"/>
        <v>10.348299864738026</v>
      </c>
      <c r="E73" s="96">
        <f t="shared" si="4"/>
        <v>14.2940578124669</v>
      </c>
      <c r="F73" s="96">
        <f t="shared" si="1"/>
        <v>24.642357677204927</v>
      </c>
      <c r="G73" s="96">
        <f t="shared" si="2"/>
        <v>3169.7982082607732</v>
      </c>
      <c r="M73" s="148"/>
      <c r="N73" s="134"/>
      <c r="O73" s="132"/>
      <c r="P73" s="149"/>
      <c r="Q73" s="149"/>
      <c r="R73" s="149"/>
      <c r="S73" s="149"/>
    </row>
    <row r="74" spans="1:19" x14ac:dyDescent="0.25">
      <c r="A74" s="94">
        <f t="shared" si="5"/>
        <v>45931</v>
      </c>
      <c r="B74" s="95">
        <v>58</v>
      </c>
      <c r="C74" s="82">
        <f t="shared" si="6"/>
        <v>3169.7982082607732</v>
      </c>
      <c r="D74" s="96">
        <f t="shared" si="3"/>
        <v>10.30184417684751</v>
      </c>
      <c r="E74" s="96">
        <f t="shared" si="4"/>
        <v>14.340513500357417</v>
      </c>
      <c r="F74" s="96">
        <f t="shared" si="1"/>
        <v>24.642357677204927</v>
      </c>
      <c r="G74" s="96">
        <f t="shared" si="2"/>
        <v>3155.457694760416</v>
      </c>
      <c r="M74" s="148"/>
      <c r="N74" s="134"/>
      <c r="O74" s="132"/>
      <c r="P74" s="149"/>
      <c r="Q74" s="149"/>
      <c r="R74" s="149"/>
      <c r="S74" s="149"/>
    </row>
    <row r="75" spans="1:19" x14ac:dyDescent="0.25">
      <c r="A75" s="94">
        <f t="shared" si="5"/>
        <v>45962</v>
      </c>
      <c r="B75" s="95">
        <v>59</v>
      </c>
      <c r="C75" s="82">
        <f t="shared" si="6"/>
        <v>3155.457694760416</v>
      </c>
      <c r="D75" s="96">
        <f t="shared" si="3"/>
        <v>10.255237507971348</v>
      </c>
      <c r="E75" s="96">
        <f t="shared" si="4"/>
        <v>14.38712016923358</v>
      </c>
      <c r="F75" s="96">
        <f t="shared" si="1"/>
        <v>24.642357677204927</v>
      </c>
      <c r="G75" s="96">
        <f t="shared" si="2"/>
        <v>3141.0705745911823</v>
      </c>
      <c r="M75" s="148"/>
      <c r="N75" s="134"/>
      <c r="O75" s="132"/>
      <c r="P75" s="149"/>
      <c r="Q75" s="149"/>
      <c r="R75" s="149"/>
      <c r="S75" s="149"/>
    </row>
    <row r="76" spans="1:19" x14ac:dyDescent="0.25">
      <c r="A76" s="94">
        <f t="shared" si="5"/>
        <v>45992</v>
      </c>
      <c r="B76" s="95">
        <v>60</v>
      </c>
      <c r="C76" s="82">
        <f>G75</f>
        <v>3141.0705745911823</v>
      </c>
      <c r="D76" s="96">
        <f t="shared" si="3"/>
        <v>10.208479367421338</v>
      </c>
      <c r="E76" s="96">
        <f t="shared" si="4"/>
        <v>14.433878309783589</v>
      </c>
      <c r="F76" s="96">
        <f t="shared" si="1"/>
        <v>24.642357677204927</v>
      </c>
      <c r="G76" s="96">
        <f>C76-E76</f>
        <v>3126.6366962813986</v>
      </c>
      <c r="M76" s="148"/>
      <c r="N76" s="134"/>
      <c r="O76" s="132"/>
      <c r="P76" s="149"/>
      <c r="Q76" s="149"/>
      <c r="R76" s="149"/>
      <c r="S76" s="149"/>
    </row>
    <row r="77" spans="1:19" x14ac:dyDescent="0.25">
      <c r="A77" s="94">
        <f t="shared" si="5"/>
        <v>46023</v>
      </c>
      <c r="B77" s="95">
        <v>61</v>
      </c>
      <c r="C77" s="82">
        <f t="shared" ref="C77:C136" si="7">G76</f>
        <v>3126.6366962813986</v>
      </c>
      <c r="D77" s="96">
        <f t="shared" si="3"/>
        <v>10.161569262914542</v>
      </c>
      <c r="E77" s="96">
        <f t="shared" si="4"/>
        <v>14.480788414290386</v>
      </c>
      <c r="F77" s="96">
        <f t="shared" si="1"/>
        <v>24.642357677204927</v>
      </c>
      <c r="G77" s="96">
        <f t="shared" ref="G77:G136" si="8">C77-E77</f>
        <v>3112.155907867108</v>
      </c>
      <c r="M77" s="148"/>
      <c r="N77" s="134"/>
      <c r="O77" s="132"/>
      <c r="P77" s="149"/>
      <c r="Q77" s="149"/>
      <c r="R77" s="149"/>
      <c r="S77" s="149"/>
    </row>
    <row r="78" spans="1:19" x14ac:dyDescent="0.25">
      <c r="A78" s="94">
        <f t="shared" si="5"/>
        <v>46054</v>
      </c>
      <c r="B78" s="95">
        <v>62</v>
      </c>
      <c r="C78" s="82">
        <f t="shared" si="7"/>
        <v>3112.155907867108</v>
      </c>
      <c r="D78" s="96">
        <f t="shared" si="3"/>
        <v>10.114506700568098</v>
      </c>
      <c r="E78" s="96">
        <f t="shared" si="4"/>
        <v>14.527850976636829</v>
      </c>
      <c r="F78" s="96">
        <f t="shared" si="1"/>
        <v>24.642357677204927</v>
      </c>
      <c r="G78" s="96">
        <f t="shared" si="8"/>
        <v>3097.6280568904713</v>
      </c>
      <c r="M78" s="148"/>
      <c r="N78" s="134"/>
      <c r="O78" s="132"/>
      <c r="P78" s="149"/>
      <c r="Q78" s="149"/>
      <c r="R78" s="149"/>
      <c r="S78" s="149"/>
    </row>
    <row r="79" spans="1:19" x14ac:dyDescent="0.25">
      <c r="A79" s="94">
        <f t="shared" si="5"/>
        <v>46082</v>
      </c>
      <c r="B79" s="95">
        <v>63</v>
      </c>
      <c r="C79" s="82">
        <f t="shared" si="7"/>
        <v>3097.6280568904713</v>
      </c>
      <c r="D79" s="96">
        <f t="shared" si="3"/>
        <v>10.067291184894028</v>
      </c>
      <c r="E79" s="96">
        <f t="shared" si="4"/>
        <v>14.575066492310899</v>
      </c>
      <c r="F79" s="96">
        <f t="shared" si="1"/>
        <v>24.642357677204927</v>
      </c>
      <c r="G79" s="96">
        <f t="shared" si="8"/>
        <v>3083.0529903981605</v>
      </c>
      <c r="M79" s="148"/>
      <c r="N79" s="134"/>
      <c r="O79" s="132"/>
      <c r="P79" s="149"/>
      <c r="Q79" s="149"/>
      <c r="R79" s="149"/>
      <c r="S79" s="149"/>
    </row>
    <row r="80" spans="1:19" x14ac:dyDescent="0.25">
      <c r="A80" s="94">
        <f t="shared" si="5"/>
        <v>46113</v>
      </c>
      <c r="B80" s="95">
        <v>64</v>
      </c>
      <c r="C80" s="82">
        <f t="shared" si="7"/>
        <v>3083.0529903981605</v>
      </c>
      <c r="D80" s="96">
        <f t="shared" si="3"/>
        <v>10.019922218794017</v>
      </c>
      <c r="E80" s="96">
        <f t="shared" si="4"/>
        <v>14.622435458410909</v>
      </c>
      <c r="F80" s="96">
        <f t="shared" si="1"/>
        <v>24.642357677204927</v>
      </c>
      <c r="G80" s="96">
        <f t="shared" si="8"/>
        <v>3068.4305549397495</v>
      </c>
      <c r="M80" s="148"/>
      <c r="N80" s="134"/>
      <c r="O80" s="132"/>
      <c r="P80" s="149"/>
      <c r="Q80" s="149"/>
      <c r="R80" s="149"/>
      <c r="S80" s="149"/>
    </row>
    <row r="81" spans="1:19" x14ac:dyDescent="0.25">
      <c r="A81" s="94">
        <f t="shared" si="5"/>
        <v>46143</v>
      </c>
      <c r="B81" s="95">
        <v>65</v>
      </c>
      <c r="C81" s="82">
        <f t="shared" si="7"/>
        <v>3068.4305549397495</v>
      </c>
      <c r="D81" s="96">
        <f t="shared" si="3"/>
        <v>9.972399303554182</v>
      </c>
      <c r="E81" s="96">
        <f t="shared" si="4"/>
        <v>14.669958373650744</v>
      </c>
      <c r="F81" s="96">
        <f t="shared" si="1"/>
        <v>24.642357677204927</v>
      </c>
      <c r="G81" s="96">
        <f t="shared" si="8"/>
        <v>3053.7605965660987</v>
      </c>
      <c r="M81" s="148"/>
      <c r="N81" s="134"/>
      <c r="O81" s="132"/>
      <c r="P81" s="149"/>
      <c r="Q81" s="149"/>
      <c r="R81" s="149"/>
      <c r="S81" s="149"/>
    </row>
    <row r="82" spans="1:19" x14ac:dyDescent="0.25">
      <c r="A82" s="94">
        <f t="shared" si="5"/>
        <v>46174</v>
      </c>
      <c r="B82" s="95">
        <v>66</v>
      </c>
      <c r="C82" s="82">
        <f t="shared" si="7"/>
        <v>3053.7605965660987</v>
      </c>
      <c r="D82" s="96">
        <f t="shared" si="3"/>
        <v>9.9247219388398165</v>
      </c>
      <c r="E82" s="96">
        <f t="shared" si="4"/>
        <v>14.717635738365109</v>
      </c>
      <c r="F82" s="96">
        <f t="shared" ref="F82:F136" si="9">D82+E82</f>
        <v>24.642357677204927</v>
      </c>
      <c r="G82" s="96">
        <f t="shared" si="8"/>
        <v>3039.0429608277336</v>
      </c>
      <c r="M82" s="148"/>
      <c r="N82" s="134"/>
      <c r="O82" s="132"/>
      <c r="P82" s="149"/>
      <c r="Q82" s="149"/>
      <c r="R82" s="149"/>
      <c r="S82" s="149"/>
    </row>
    <row r="83" spans="1:19" x14ac:dyDescent="0.25">
      <c r="A83" s="94">
        <f t="shared" si="5"/>
        <v>46204</v>
      </c>
      <c r="B83" s="95">
        <v>67</v>
      </c>
      <c r="C83" s="82">
        <f t="shared" si="7"/>
        <v>3039.0429608277336</v>
      </c>
      <c r="D83" s="96">
        <f t="shared" ref="D83:D137" si="10">IPMT($E$13/12,B83-1,$E$7-1,-$C$18,$E$12,0)</f>
        <v>9.8768896226901308</v>
      </c>
      <c r="E83" s="96">
        <f t="shared" ref="E83:E136" si="11">PPMT($E$13/12,B83-1,$E$7-1,-$C$18,$E$12,0)</f>
        <v>14.765468054514796</v>
      </c>
      <c r="F83" s="96">
        <f t="shared" si="9"/>
        <v>24.642357677204927</v>
      </c>
      <c r="G83" s="96">
        <f t="shared" si="8"/>
        <v>3024.2774927732189</v>
      </c>
      <c r="M83" s="148"/>
      <c r="N83" s="134"/>
      <c r="O83" s="132"/>
      <c r="P83" s="149"/>
      <c r="Q83" s="149"/>
      <c r="R83" s="149"/>
      <c r="S83" s="149"/>
    </row>
    <row r="84" spans="1:19" x14ac:dyDescent="0.25">
      <c r="A84" s="94">
        <f t="shared" ref="A84:A136" si="12">EDATE(A83,1)</f>
        <v>46235</v>
      </c>
      <c r="B84" s="95">
        <v>68</v>
      </c>
      <c r="C84" s="82">
        <f t="shared" si="7"/>
        <v>3024.2774927732189</v>
      </c>
      <c r="D84" s="96">
        <f t="shared" si="10"/>
        <v>9.828901851512958</v>
      </c>
      <c r="E84" s="96">
        <f t="shared" si="11"/>
        <v>14.813455825691969</v>
      </c>
      <c r="F84" s="96">
        <f t="shared" si="9"/>
        <v>24.642357677204927</v>
      </c>
      <c r="G84" s="96">
        <f t="shared" si="8"/>
        <v>3009.4640369475269</v>
      </c>
      <c r="M84" s="148"/>
      <c r="N84" s="134"/>
      <c r="O84" s="132"/>
      <c r="P84" s="149"/>
      <c r="Q84" s="149"/>
      <c r="R84" s="149"/>
      <c r="S84" s="149"/>
    </row>
    <row r="85" spans="1:19" x14ac:dyDescent="0.25">
      <c r="A85" s="94">
        <f t="shared" si="12"/>
        <v>46266</v>
      </c>
      <c r="B85" s="95">
        <v>69</v>
      </c>
      <c r="C85" s="82">
        <f t="shared" si="7"/>
        <v>3009.4640369475269</v>
      </c>
      <c r="D85" s="96">
        <f t="shared" si="10"/>
        <v>9.7807581200794598</v>
      </c>
      <c r="E85" s="96">
        <f t="shared" si="11"/>
        <v>14.861599557125469</v>
      </c>
      <c r="F85" s="96">
        <f t="shared" si="9"/>
        <v>24.642357677204927</v>
      </c>
      <c r="G85" s="96">
        <f t="shared" si="8"/>
        <v>2994.6024373904015</v>
      </c>
      <c r="M85" s="148"/>
      <c r="N85" s="134"/>
      <c r="O85" s="132"/>
      <c r="P85" s="149"/>
      <c r="Q85" s="149"/>
      <c r="R85" s="149"/>
      <c r="S85" s="149"/>
    </row>
    <row r="86" spans="1:19" x14ac:dyDescent="0.25">
      <c r="A86" s="94">
        <f t="shared" si="12"/>
        <v>46296</v>
      </c>
      <c r="B86" s="95">
        <v>70</v>
      </c>
      <c r="C86" s="82">
        <f t="shared" si="7"/>
        <v>2994.6024373904015</v>
      </c>
      <c r="D86" s="96">
        <f t="shared" si="10"/>
        <v>9.7324579215187992</v>
      </c>
      <c r="E86" s="96">
        <f t="shared" si="11"/>
        <v>14.909899755686126</v>
      </c>
      <c r="F86" s="96">
        <f t="shared" si="9"/>
        <v>24.642357677204927</v>
      </c>
      <c r="G86" s="96">
        <f t="shared" si="8"/>
        <v>2979.6925376347153</v>
      </c>
      <c r="M86" s="148"/>
      <c r="N86" s="134"/>
      <c r="O86" s="132"/>
      <c r="P86" s="149"/>
      <c r="Q86" s="149"/>
      <c r="R86" s="149"/>
      <c r="S86" s="149"/>
    </row>
    <row r="87" spans="1:19" x14ac:dyDescent="0.25">
      <c r="A87" s="94">
        <f t="shared" si="12"/>
        <v>46327</v>
      </c>
      <c r="B87" s="95">
        <v>71</v>
      </c>
      <c r="C87" s="82">
        <f t="shared" si="7"/>
        <v>2979.6925376347153</v>
      </c>
      <c r="D87" s="96">
        <f t="shared" si="10"/>
        <v>9.6840007473128207</v>
      </c>
      <c r="E87" s="96">
        <f t="shared" si="11"/>
        <v>14.958356929892105</v>
      </c>
      <c r="F87" s="96">
        <f t="shared" si="9"/>
        <v>24.642357677204927</v>
      </c>
      <c r="G87" s="96">
        <f t="shared" si="8"/>
        <v>2964.7341807048233</v>
      </c>
      <c r="M87" s="148"/>
      <c r="N87" s="134"/>
      <c r="O87" s="132"/>
      <c r="P87" s="149"/>
      <c r="Q87" s="149"/>
      <c r="R87" s="149"/>
      <c r="S87" s="149"/>
    </row>
    <row r="88" spans="1:19" x14ac:dyDescent="0.25">
      <c r="A88" s="94">
        <f t="shared" si="12"/>
        <v>46357</v>
      </c>
      <c r="B88" s="95">
        <v>72</v>
      </c>
      <c r="C88" s="82">
        <f t="shared" si="7"/>
        <v>2964.7341807048233</v>
      </c>
      <c r="D88" s="96">
        <f t="shared" si="10"/>
        <v>9.6353860872906711</v>
      </c>
      <c r="E88" s="96">
        <f t="shared" si="11"/>
        <v>15.006971589914254</v>
      </c>
      <c r="F88" s="96">
        <f t="shared" si="9"/>
        <v>24.642357677204927</v>
      </c>
      <c r="G88" s="96">
        <f t="shared" si="8"/>
        <v>2949.7272091149089</v>
      </c>
      <c r="M88" s="148"/>
      <c r="N88" s="134"/>
      <c r="O88" s="132"/>
      <c r="P88" s="149"/>
      <c r="Q88" s="149"/>
      <c r="R88" s="149"/>
      <c r="S88" s="149"/>
    </row>
    <row r="89" spans="1:19" x14ac:dyDescent="0.25">
      <c r="A89" s="94">
        <f t="shared" si="12"/>
        <v>46388</v>
      </c>
      <c r="B89" s="95">
        <v>73</v>
      </c>
      <c r="C89" s="82">
        <f t="shared" si="7"/>
        <v>2949.7272091149089</v>
      </c>
      <c r="D89" s="96">
        <f t="shared" si="10"/>
        <v>9.5866134296234513</v>
      </c>
      <c r="E89" s="96">
        <f t="shared" si="11"/>
        <v>15.055744247581476</v>
      </c>
      <c r="F89" s="96">
        <f t="shared" si="9"/>
        <v>24.642357677204927</v>
      </c>
      <c r="G89" s="96">
        <f t="shared" si="8"/>
        <v>2934.6714648673274</v>
      </c>
      <c r="M89" s="148"/>
      <c r="N89" s="134"/>
      <c r="O89" s="132"/>
      <c r="P89" s="149"/>
      <c r="Q89" s="149"/>
      <c r="R89" s="149"/>
      <c r="S89" s="149"/>
    </row>
    <row r="90" spans="1:19" x14ac:dyDescent="0.25">
      <c r="A90" s="94">
        <f t="shared" si="12"/>
        <v>46419</v>
      </c>
      <c r="B90" s="95">
        <v>74</v>
      </c>
      <c r="C90" s="82">
        <f t="shared" si="7"/>
        <v>2934.6714648673274</v>
      </c>
      <c r="D90" s="96">
        <f t="shared" si="10"/>
        <v>9.5376822608188103</v>
      </c>
      <c r="E90" s="96">
        <f t="shared" si="11"/>
        <v>15.104675416386115</v>
      </c>
      <c r="F90" s="96">
        <f t="shared" si="9"/>
        <v>24.642357677204927</v>
      </c>
      <c r="G90" s="96">
        <f t="shared" si="8"/>
        <v>2919.5667894509411</v>
      </c>
      <c r="M90" s="148"/>
      <c r="N90" s="134"/>
      <c r="O90" s="132"/>
      <c r="P90" s="149"/>
      <c r="Q90" s="149"/>
      <c r="R90" s="149"/>
      <c r="S90" s="149"/>
    </row>
    <row r="91" spans="1:19" x14ac:dyDescent="0.25">
      <c r="A91" s="94">
        <f t="shared" si="12"/>
        <v>46447</v>
      </c>
      <c r="B91" s="95">
        <v>75</v>
      </c>
      <c r="C91" s="82">
        <f t="shared" si="7"/>
        <v>2919.5667894509411</v>
      </c>
      <c r="D91" s="96">
        <f t="shared" si="10"/>
        <v>9.4885920657155545</v>
      </c>
      <c r="E91" s="96">
        <f t="shared" si="11"/>
        <v>15.153765611489373</v>
      </c>
      <c r="F91" s="96">
        <f t="shared" si="9"/>
        <v>24.642357677204927</v>
      </c>
      <c r="G91" s="96">
        <f t="shared" si="8"/>
        <v>2904.4130238394519</v>
      </c>
      <c r="M91" s="148"/>
      <c r="N91" s="134"/>
      <c r="O91" s="132"/>
      <c r="P91" s="149"/>
      <c r="Q91" s="149"/>
      <c r="R91" s="149"/>
      <c r="S91" s="149"/>
    </row>
    <row r="92" spans="1:19" x14ac:dyDescent="0.25">
      <c r="A92" s="94">
        <f t="shared" si="12"/>
        <v>46478</v>
      </c>
      <c r="B92" s="95">
        <v>76</v>
      </c>
      <c r="C92" s="82">
        <f t="shared" si="7"/>
        <v>2904.4130238394519</v>
      </c>
      <c r="D92" s="96">
        <f t="shared" si="10"/>
        <v>9.4393423274782151</v>
      </c>
      <c r="E92" s="96">
        <f t="shared" si="11"/>
        <v>15.203015349726712</v>
      </c>
      <c r="F92" s="96">
        <f t="shared" si="9"/>
        <v>24.642357677204927</v>
      </c>
      <c r="G92" s="96">
        <f t="shared" si="8"/>
        <v>2889.2100084897252</v>
      </c>
      <c r="M92" s="148"/>
      <c r="N92" s="134"/>
      <c r="O92" s="132"/>
      <c r="P92" s="149"/>
      <c r="Q92" s="149"/>
      <c r="R92" s="149"/>
      <c r="S92" s="149"/>
    </row>
    <row r="93" spans="1:19" x14ac:dyDescent="0.25">
      <c r="A93" s="94">
        <f t="shared" si="12"/>
        <v>46508</v>
      </c>
      <c r="B93" s="95">
        <v>77</v>
      </c>
      <c r="C93" s="82">
        <f t="shared" si="7"/>
        <v>2889.2100084897252</v>
      </c>
      <c r="D93" s="96">
        <f t="shared" si="10"/>
        <v>9.3899325275916041</v>
      </c>
      <c r="E93" s="96">
        <f t="shared" si="11"/>
        <v>15.252425149613325</v>
      </c>
      <c r="F93" s="96">
        <f t="shared" si="9"/>
        <v>24.642357677204927</v>
      </c>
      <c r="G93" s="96">
        <f t="shared" si="8"/>
        <v>2873.9575833401118</v>
      </c>
      <c r="M93" s="148"/>
      <c r="N93" s="134"/>
      <c r="O93" s="132"/>
      <c r="P93" s="149"/>
      <c r="Q93" s="149"/>
      <c r="R93" s="149"/>
      <c r="S93" s="149"/>
    </row>
    <row r="94" spans="1:19" x14ac:dyDescent="0.25">
      <c r="A94" s="94">
        <f t="shared" si="12"/>
        <v>46539</v>
      </c>
      <c r="B94" s="95">
        <v>78</v>
      </c>
      <c r="C94" s="82">
        <f t="shared" si="7"/>
        <v>2873.9575833401118</v>
      </c>
      <c r="D94" s="96">
        <f t="shared" si="10"/>
        <v>9.3403621458553605</v>
      </c>
      <c r="E94" s="96">
        <f t="shared" si="11"/>
        <v>15.301995531349569</v>
      </c>
      <c r="F94" s="96">
        <f t="shared" si="9"/>
        <v>24.642357677204927</v>
      </c>
      <c r="G94" s="96">
        <f t="shared" si="8"/>
        <v>2858.6555878087624</v>
      </c>
      <c r="M94" s="148"/>
      <c r="N94" s="134"/>
      <c r="O94" s="132"/>
      <c r="P94" s="149"/>
      <c r="Q94" s="149"/>
      <c r="R94" s="149"/>
      <c r="S94" s="149"/>
    </row>
    <row r="95" spans="1:19" x14ac:dyDescent="0.25">
      <c r="A95" s="94">
        <f t="shared" si="12"/>
        <v>46569</v>
      </c>
      <c r="B95" s="95">
        <v>79</v>
      </c>
      <c r="C95" s="82">
        <f t="shared" si="7"/>
        <v>2858.6555878087624</v>
      </c>
      <c r="D95" s="96">
        <f t="shared" si="10"/>
        <v>9.2906306603784738</v>
      </c>
      <c r="E95" s="96">
        <f t="shared" si="11"/>
        <v>15.351727016826453</v>
      </c>
      <c r="F95" s="96">
        <f t="shared" si="9"/>
        <v>24.642357677204927</v>
      </c>
      <c r="G95" s="96">
        <f t="shared" si="8"/>
        <v>2843.3038607919361</v>
      </c>
      <c r="M95" s="148"/>
      <c r="N95" s="134"/>
      <c r="O95" s="132"/>
      <c r="P95" s="149"/>
      <c r="Q95" s="149"/>
      <c r="R95" s="149"/>
      <c r="S95" s="149"/>
    </row>
    <row r="96" spans="1:19" x14ac:dyDescent="0.25">
      <c r="A96" s="94">
        <f t="shared" si="12"/>
        <v>46600</v>
      </c>
      <c r="B96" s="95">
        <v>80</v>
      </c>
      <c r="C96" s="82">
        <f t="shared" si="7"/>
        <v>2843.3038607919361</v>
      </c>
      <c r="D96" s="96">
        <f t="shared" si="10"/>
        <v>9.2407375475737883</v>
      </c>
      <c r="E96" s="96">
        <f t="shared" si="11"/>
        <v>15.401620129631137</v>
      </c>
      <c r="F96" s="96">
        <f t="shared" si="9"/>
        <v>24.642357677204927</v>
      </c>
      <c r="G96" s="96">
        <f t="shared" si="8"/>
        <v>2827.9022406623048</v>
      </c>
      <c r="M96" s="148"/>
      <c r="N96" s="134"/>
      <c r="O96" s="132"/>
      <c r="P96" s="149"/>
      <c r="Q96" s="149"/>
      <c r="R96" s="149"/>
      <c r="S96" s="149"/>
    </row>
    <row r="97" spans="1:19" x14ac:dyDescent="0.25">
      <c r="A97" s="94">
        <f t="shared" si="12"/>
        <v>46631</v>
      </c>
      <c r="B97" s="95">
        <v>81</v>
      </c>
      <c r="C97" s="82">
        <f t="shared" si="7"/>
        <v>2827.9022406623048</v>
      </c>
      <c r="D97" s="96">
        <f t="shared" si="10"/>
        <v>9.1906822821524869</v>
      </c>
      <c r="E97" s="96">
        <f t="shared" si="11"/>
        <v>15.45167539505244</v>
      </c>
      <c r="F97" s="96">
        <f t="shared" si="9"/>
        <v>24.642357677204927</v>
      </c>
      <c r="G97" s="96">
        <f t="shared" si="8"/>
        <v>2812.4505652672524</v>
      </c>
      <c r="M97" s="148"/>
      <c r="N97" s="134"/>
      <c r="O97" s="132"/>
      <c r="P97" s="149"/>
      <c r="Q97" s="149"/>
      <c r="R97" s="149"/>
      <c r="S97" s="149"/>
    </row>
    <row r="98" spans="1:19" x14ac:dyDescent="0.25">
      <c r="A98" s="94">
        <f t="shared" si="12"/>
        <v>46661</v>
      </c>
      <c r="B98" s="95">
        <v>82</v>
      </c>
      <c r="C98" s="82">
        <f t="shared" si="7"/>
        <v>2812.4505652672524</v>
      </c>
      <c r="D98" s="96">
        <f t="shared" si="10"/>
        <v>9.1404643371185674</v>
      </c>
      <c r="E98" s="96">
        <f t="shared" si="11"/>
        <v>15.50189334008636</v>
      </c>
      <c r="F98" s="96">
        <f t="shared" si="9"/>
        <v>24.642357677204927</v>
      </c>
      <c r="G98" s="96">
        <f t="shared" si="8"/>
        <v>2796.9486719271658</v>
      </c>
      <c r="M98" s="148"/>
      <c r="N98" s="134"/>
      <c r="O98" s="132"/>
      <c r="P98" s="149"/>
      <c r="Q98" s="149"/>
      <c r="R98" s="149"/>
      <c r="S98" s="149"/>
    </row>
    <row r="99" spans="1:19" x14ac:dyDescent="0.25">
      <c r="A99" s="94">
        <f t="shared" si="12"/>
        <v>46692</v>
      </c>
      <c r="B99" s="95">
        <v>83</v>
      </c>
      <c r="C99" s="82">
        <f t="shared" si="7"/>
        <v>2796.9486719271658</v>
      </c>
      <c r="D99" s="96">
        <f t="shared" si="10"/>
        <v>9.0900831837632854</v>
      </c>
      <c r="E99" s="96">
        <f t="shared" si="11"/>
        <v>15.55227449344164</v>
      </c>
      <c r="F99" s="96">
        <f t="shared" si="9"/>
        <v>24.642357677204927</v>
      </c>
      <c r="G99" s="96">
        <f t="shared" si="8"/>
        <v>2781.3963974337244</v>
      </c>
      <c r="M99" s="148"/>
      <c r="N99" s="134"/>
      <c r="O99" s="132"/>
      <c r="P99" s="149"/>
      <c r="Q99" s="149"/>
      <c r="R99" s="149"/>
      <c r="S99" s="149"/>
    </row>
    <row r="100" spans="1:19" x14ac:dyDescent="0.25">
      <c r="A100" s="94">
        <f t="shared" si="12"/>
        <v>46722</v>
      </c>
      <c r="B100" s="95">
        <v>84</v>
      </c>
      <c r="C100" s="82">
        <f t="shared" si="7"/>
        <v>2781.3963974337244</v>
      </c>
      <c r="D100" s="96">
        <f t="shared" si="10"/>
        <v>9.0395382916595999</v>
      </c>
      <c r="E100" s="96">
        <f t="shared" si="11"/>
        <v>15.602819385545327</v>
      </c>
      <c r="F100" s="96">
        <f t="shared" si="9"/>
        <v>24.642357677204927</v>
      </c>
      <c r="G100" s="96">
        <f t="shared" si="8"/>
        <v>2765.7935780481789</v>
      </c>
      <c r="M100" s="148"/>
      <c r="N100" s="134"/>
      <c r="O100" s="132"/>
      <c r="P100" s="149"/>
      <c r="Q100" s="149"/>
      <c r="R100" s="149"/>
      <c r="S100" s="149"/>
    </row>
    <row r="101" spans="1:19" x14ac:dyDescent="0.25">
      <c r="A101" s="94">
        <f t="shared" si="12"/>
        <v>46753</v>
      </c>
      <c r="B101" s="95">
        <v>85</v>
      </c>
      <c r="C101" s="82">
        <f t="shared" si="7"/>
        <v>2765.7935780481789</v>
      </c>
      <c r="D101" s="96">
        <f t="shared" si="10"/>
        <v>8.9888291286565778</v>
      </c>
      <c r="E101" s="96">
        <f t="shared" si="11"/>
        <v>15.65352854854835</v>
      </c>
      <c r="F101" s="96">
        <f t="shared" si="9"/>
        <v>24.642357677204927</v>
      </c>
      <c r="G101" s="96">
        <f t="shared" si="8"/>
        <v>2750.1400494996305</v>
      </c>
      <c r="M101" s="148"/>
      <c r="N101" s="134"/>
      <c r="O101" s="132"/>
      <c r="P101" s="149"/>
      <c r="Q101" s="149"/>
      <c r="R101" s="149"/>
      <c r="S101" s="149"/>
    </row>
    <row r="102" spans="1:19" x14ac:dyDescent="0.25">
      <c r="A102" s="94">
        <f t="shared" si="12"/>
        <v>46784</v>
      </c>
      <c r="B102" s="95">
        <v>86</v>
      </c>
      <c r="C102" s="82">
        <f t="shared" si="7"/>
        <v>2750.1400494996305</v>
      </c>
      <c r="D102" s="96">
        <f t="shared" si="10"/>
        <v>8.9379551608737966</v>
      </c>
      <c r="E102" s="96">
        <f t="shared" si="11"/>
        <v>15.704402516331131</v>
      </c>
      <c r="F102" s="96">
        <f t="shared" si="9"/>
        <v>24.642357677204927</v>
      </c>
      <c r="G102" s="96">
        <f t="shared" si="8"/>
        <v>2734.4356469832992</v>
      </c>
      <c r="M102" s="148"/>
      <c r="N102" s="134"/>
      <c r="O102" s="132"/>
      <c r="P102" s="149"/>
      <c r="Q102" s="149"/>
      <c r="R102" s="149"/>
      <c r="S102" s="149"/>
    </row>
    <row r="103" spans="1:19" x14ac:dyDescent="0.25">
      <c r="A103" s="94">
        <f t="shared" si="12"/>
        <v>46813</v>
      </c>
      <c r="B103" s="95">
        <v>87</v>
      </c>
      <c r="C103" s="82">
        <f t="shared" si="7"/>
        <v>2734.4356469832992</v>
      </c>
      <c r="D103" s="96">
        <f t="shared" si="10"/>
        <v>8.8869158526957186</v>
      </c>
      <c r="E103" s="96">
        <f t="shared" si="11"/>
        <v>15.755441824509207</v>
      </c>
      <c r="F103" s="96">
        <f t="shared" si="9"/>
        <v>24.642357677204927</v>
      </c>
      <c r="G103" s="96">
        <f t="shared" si="8"/>
        <v>2718.6802051587902</v>
      </c>
      <c r="M103" s="148"/>
      <c r="N103" s="134"/>
      <c r="O103" s="132"/>
      <c r="P103" s="149"/>
      <c r="Q103" s="149"/>
      <c r="R103" s="149"/>
      <c r="S103" s="149"/>
    </row>
    <row r="104" spans="1:19" x14ac:dyDescent="0.25">
      <c r="A104" s="94">
        <f t="shared" si="12"/>
        <v>46844</v>
      </c>
      <c r="B104" s="95">
        <v>88</v>
      </c>
      <c r="C104" s="82">
        <f t="shared" si="7"/>
        <v>2718.6802051587902</v>
      </c>
      <c r="D104" s="96">
        <f t="shared" si="10"/>
        <v>8.8357106667660652</v>
      </c>
      <c r="E104" s="96">
        <f t="shared" si="11"/>
        <v>15.806647010438862</v>
      </c>
      <c r="F104" s="96">
        <f t="shared" si="9"/>
        <v>24.642357677204927</v>
      </c>
      <c r="G104" s="96">
        <f t="shared" si="8"/>
        <v>2702.8735581483511</v>
      </c>
      <c r="M104" s="148"/>
      <c r="N104" s="134"/>
      <c r="O104" s="132"/>
      <c r="P104" s="149"/>
      <c r="Q104" s="149"/>
      <c r="R104" s="149"/>
      <c r="S104" s="149"/>
    </row>
    <row r="105" spans="1:19" x14ac:dyDescent="0.25">
      <c r="A105" s="94">
        <f t="shared" si="12"/>
        <v>46874</v>
      </c>
      <c r="B105" s="95">
        <v>89</v>
      </c>
      <c r="C105" s="82">
        <f t="shared" si="7"/>
        <v>2702.8735581483511</v>
      </c>
      <c r="D105" s="96">
        <f t="shared" si="10"/>
        <v>8.7843390639821379</v>
      </c>
      <c r="E105" s="96">
        <f t="shared" si="11"/>
        <v>15.858018613222788</v>
      </c>
      <c r="F105" s="96">
        <f t="shared" si="9"/>
        <v>24.642357677204927</v>
      </c>
      <c r="G105" s="96">
        <f t="shared" si="8"/>
        <v>2687.0155395351285</v>
      </c>
      <c r="M105" s="148"/>
      <c r="N105" s="134"/>
      <c r="O105" s="132"/>
      <c r="P105" s="149"/>
      <c r="Q105" s="149"/>
      <c r="R105" s="149"/>
      <c r="S105" s="149"/>
    </row>
    <row r="106" spans="1:19" x14ac:dyDescent="0.25">
      <c r="A106" s="94">
        <f t="shared" si="12"/>
        <v>46905</v>
      </c>
      <c r="B106" s="95">
        <v>90</v>
      </c>
      <c r="C106" s="82">
        <f t="shared" si="7"/>
        <v>2687.0155395351285</v>
      </c>
      <c r="D106" s="96">
        <f t="shared" si="10"/>
        <v>8.7328005034891643</v>
      </c>
      <c r="E106" s="96">
        <f t="shared" si="11"/>
        <v>15.909557173715763</v>
      </c>
      <c r="F106" s="96">
        <f t="shared" si="9"/>
        <v>24.642357677204927</v>
      </c>
      <c r="G106" s="96">
        <f t="shared" si="8"/>
        <v>2671.1059823614128</v>
      </c>
      <c r="M106" s="148"/>
      <c r="N106" s="134"/>
      <c r="O106" s="132"/>
      <c r="P106" s="149"/>
      <c r="Q106" s="149"/>
      <c r="R106" s="149"/>
      <c r="S106" s="149"/>
    </row>
    <row r="107" spans="1:19" x14ac:dyDescent="0.25">
      <c r="A107" s="94">
        <f t="shared" si="12"/>
        <v>46935</v>
      </c>
      <c r="B107" s="95">
        <v>91</v>
      </c>
      <c r="C107" s="82">
        <f t="shared" si="7"/>
        <v>2671.1059823614128</v>
      </c>
      <c r="D107" s="96">
        <f t="shared" si="10"/>
        <v>8.6810944426745884</v>
      </c>
      <c r="E107" s="96">
        <f t="shared" si="11"/>
        <v>15.961263234530341</v>
      </c>
      <c r="F107" s="96">
        <f t="shared" si="9"/>
        <v>24.642357677204927</v>
      </c>
      <c r="G107" s="96">
        <f t="shared" si="8"/>
        <v>2655.1447191268826</v>
      </c>
      <c r="M107" s="148"/>
      <c r="N107" s="134"/>
      <c r="O107" s="132"/>
      <c r="P107" s="149"/>
      <c r="Q107" s="149"/>
      <c r="R107" s="149"/>
      <c r="S107" s="149"/>
    </row>
    <row r="108" spans="1:19" x14ac:dyDescent="0.25">
      <c r="A108" s="94">
        <f t="shared" si="12"/>
        <v>46966</v>
      </c>
      <c r="B108" s="95">
        <v>92</v>
      </c>
      <c r="C108" s="82">
        <f t="shared" si="7"/>
        <v>2655.1447191268826</v>
      </c>
      <c r="D108" s="96">
        <f t="shared" si="10"/>
        <v>8.6292203371623657</v>
      </c>
      <c r="E108" s="96">
        <f t="shared" si="11"/>
        <v>16.013137340042562</v>
      </c>
      <c r="F108" s="96">
        <f t="shared" si="9"/>
        <v>24.642357677204927</v>
      </c>
      <c r="G108" s="96">
        <f t="shared" si="8"/>
        <v>2639.1315817868399</v>
      </c>
      <c r="M108" s="148"/>
      <c r="N108" s="134"/>
      <c r="O108" s="132"/>
      <c r="P108" s="149"/>
      <c r="Q108" s="149"/>
      <c r="R108" s="149"/>
      <c r="S108" s="149"/>
    </row>
    <row r="109" spans="1:19" x14ac:dyDescent="0.25">
      <c r="A109" s="94">
        <f t="shared" si="12"/>
        <v>46997</v>
      </c>
      <c r="B109" s="95">
        <v>93</v>
      </c>
      <c r="C109" s="82">
        <f t="shared" si="7"/>
        <v>2639.1315817868399</v>
      </c>
      <c r="D109" s="96">
        <f t="shared" si="10"/>
        <v>8.5771776408072267</v>
      </c>
      <c r="E109" s="96">
        <f t="shared" si="11"/>
        <v>16.065180036397699</v>
      </c>
      <c r="F109" s="96">
        <f t="shared" si="9"/>
        <v>24.642357677204927</v>
      </c>
      <c r="G109" s="96">
        <f t="shared" si="8"/>
        <v>2623.0664017504423</v>
      </c>
      <c r="M109" s="148"/>
      <c r="N109" s="134"/>
      <c r="O109" s="132"/>
      <c r="P109" s="149"/>
      <c r="Q109" s="149"/>
      <c r="R109" s="149"/>
      <c r="S109" s="149"/>
    </row>
    <row r="110" spans="1:19" x14ac:dyDescent="0.25">
      <c r="A110" s="94">
        <f t="shared" si="12"/>
        <v>47027</v>
      </c>
      <c r="B110" s="95">
        <v>94</v>
      </c>
      <c r="C110" s="82">
        <f t="shared" si="7"/>
        <v>2623.0664017504423</v>
      </c>
      <c r="D110" s="96">
        <f t="shared" si="10"/>
        <v>8.5249658056889324</v>
      </c>
      <c r="E110" s="96">
        <f t="shared" si="11"/>
        <v>16.117391871515991</v>
      </c>
      <c r="F110" s="96">
        <f t="shared" si="9"/>
        <v>24.642357677204924</v>
      </c>
      <c r="G110" s="96">
        <f t="shared" si="8"/>
        <v>2606.9490098789265</v>
      </c>
      <c r="M110" s="148"/>
      <c r="N110" s="134"/>
      <c r="O110" s="132"/>
      <c r="P110" s="149"/>
      <c r="Q110" s="149"/>
      <c r="R110" s="149"/>
      <c r="S110" s="149"/>
    </row>
    <row r="111" spans="1:19" x14ac:dyDescent="0.25">
      <c r="A111" s="94">
        <f t="shared" si="12"/>
        <v>47058</v>
      </c>
      <c r="B111" s="95">
        <v>95</v>
      </c>
      <c r="C111" s="82">
        <f t="shared" si="7"/>
        <v>2606.9490098789265</v>
      </c>
      <c r="D111" s="96">
        <f t="shared" si="10"/>
        <v>8.4725842821065065</v>
      </c>
      <c r="E111" s="96">
        <f t="shared" si="11"/>
        <v>16.169773395098417</v>
      </c>
      <c r="F111" s="96">
        <f t="shared" si="9"/>
        <v>24.642357677204924</v>
      </c>
      <c r="G111" s="96">
        <f t="shared" si="8"/>
        <v>2590.7792364838283</v>
      </c>
      <c r="M111" s="148"/>
      <c r="N111" s="134"/>
      <c r="O111" s="132"/>
      <c r="P111" s="149"/>
      <c r="Q111" s="149"/>
      <c r="R111" s="149"/>
      <c r="S111" s="149"/>
    </row>
    <row r="112" spans="1:19" x14ac:dyDescent="0.25">
      <c r="A112" s="94">
        <f t="shared" si="12"/>
        <v>47088</v>
      </c>
      <c r="B112" s="95">
        <v>96</v>
      </c>
      <c r="C112" s="82">
        <f t="shared" si="7"/>
        <v>2590.7792364838283</v>
      </c>
      <c r="D112" s="96">
        <f t="shared" si="10"/>
        <v>8.4200325185724374</v>
      </c>
      <c r="E112" s="96">
        <f t="shared" si="11"/>
        <v>16.22232515863249</v>
      </c>
      <c r="F112" s="96">
        <f t="shared" si="9"/>
        <v>24.642357677204927</v>
      </c>
      <c r="G112" s="96">
        <f t="shared" si="8"/>
        <v>2574.5569113251959</v>
      </c>
      <c r="M112" s="148"/>
      <c r="N112" s="134"/>
      <c r="O112" s="132"/>
      <c r="P112" s="149"/>
      <c r="Q112" s="149"/>
      <c r="R112" s="149"/>
      <c r="S112" s="149"/>
    </row>
    <row r="113" spans="1:19" x14ac:dyDescent="0.25">
      <c r="A113" s="94">
        <f t="shared" si="12"/>
        <v>47119</v>
      </c>
      <c r="B113" s="95">
        <v>97</v>
      </c>
      <c r="C113" s="82">
        <f t="shared" si="7"/>
        <v>2574.5569113251959</v>
      </c>
      <c r="D113" s="96">
        <f t="shared" si="10"/>
        <v>8.36730996180688</v>
      </c>
      <c r="E113" s="96">
        <f t="shared" si="11"/>
        <v>16.275047715398046</v>
      </c>
      <c r="F113" s="96">
        <f t="shared" si="9"/>
        <v>24.642357677204927</v>
      </c>
      <c r="G113" s="96">
        <f t="shared" si="8"/>
        <v>2558.2818636097977</v>
      </c>
      <c r="M113" s="148"/>
      <c r="N113" s="134"/>
      <c r="O113" s="132"/>
      <c r="P113" s="149"/>
      <c r="Q113" s="149"/>
      <c r="R113" s="149"/>
      <c r="S113" s="149"/>
    </row>
    <row r="114" spans="1:19" x14ac:dyDescent="0.25">
      <c r="A114" s="94">
        <f t="shared" si="12"/>
        <v>47150</v>
      </c>
      <c r="B114" s="95">
        <v>98</v>
      </c>
      <c r="C114" s="82">
        <f t="shared" si="7"/>
        <v>2558.2818636097977</v>
      </c>
      <c r="D114" s="96">
        <f t="shared" si="10"/>
        <v>8.3144160567318384</v>
      </c>
      <c r="E114" s="96">
        <f t="shared" si="11"/>
        <v>16.327941620473087</v>
      </c>
      <c r="F114" s="96">
        <f t="shared" si="9"/>
        <v>24.642357677204927</v>
      </c>
      <c r="G114" s="96">
        <f t="shared" si="8"/>
        <v>2541.9539219893245</v>
      </c>
      <c r="M114" s="148"/>
      <c r="N114" s="134"/>
      <c r="O114" s="132"/>
      <c r="P114" s="149"/>
      <c r="Q114" s="149"/>
      <c r="R114" s="149"/>
      <c r="S114" s="149"/>
    </row>
    <row r="115" spans="1:19" x14ac:dyDescent="0.25">
      <c r="A115" s="94">
        <f t="shared" si="12"/>
        <v>47178</v>
      </c>
      <c r="B115" s="95">
        <v>99</v>
      </c>
      <c r="C115" s="82">
        <f t="shared" si="7"/>
        <v>2541.9539219893245</v>
      </c>
      <c r="D115" s="96">
        <f t="shared" si="10"/>
        <v>8.2613502464652999</v>
      </c>
      <c r="E115" s="96">
        <f t="shared" si="11"/>
        <v>16.381007430739626</v>
      </c>
      <c r="F115" s="96">
        <f t="shared" si="9"/>
        <v>24.642357677204927</v>
      </c>
      <c r="G115" s="96">
        <f t="shared" si="8"/>
        <v>2525.5729145585847</v>
      </c>
      <c r="M115" s="148"/>
      <c r="N115" s="134"/>
      <c r="O115" s="132"/>
      <c r="P115" s="149"/>
      <c r="Q115" s="149"/>
      <c r="R115" s="149"/>
      <c r="S115" s="149"/>
    </row>
    <row r="116" spans="1:19" x14ac:dyDescent="0.25">
      <c r="A116" s="94">
        <f t="shared" si="12"/>
        <v>47209</v>
      </c>
      <c r="B116" s="95">
        <v>100</v>
      </c>
      <c r="C116" s="82">
        <f t="shared" si="7"/>
        <v>2525.5729145585847</v>
      </c>
      <c r="D116" s="96">
        <f t="shared" si="10"/>
        <v>8.2081119723153968</v>
      </c>
      <c r="E116" s="96">
        <f t="shared" si="11"/>
        <v>16.434245704889531</v>
      </c>
      <c r="F116" s="96">
        <f t="shared" si="9"/>
        <v>24.642357677204927</v>
      </c>
      <c r="G116" s="96">
        <f t="shared" si="8"/>
        <v>2509.138668853695</v>
      </c>
      <c r="M116" s="148"/>
      <c r="N116" s="134"/>
      <c r="O116" s="132"/>
      <c r="P116" s="149"/>
      <c r="Q116" s="149"/>
      <c r="R116" s="149"/>
      <c r="S116" s="149"/>
    </row>
    <row r="117" spans="1:19" x14ac:dyDescent="0.25">
      <c r="A117" s="94">
        <f t="shared" si="12"/>
        <v>47239</v>
      </c>
      <c r="B117" s="95">
        <v>101</v>
      </c>
      <c r="C117" s="82">
        <f t="shared" si="7"/>
        <v>2509.138668853695</v>
      </c>
      <c r="D117" s="96">
        <f t="shared" si="10"/>
        <v>8.1547006737745047</v>
      </c>
      <c r="E117" s="96">
        <f t="shared" si="11"/>
        <v>16.487657003430421</v>
      </c>
      <c r="F117" s="96">
        <f t="shared" si="9"/>
        <v>24.642357677204927</v>
      </c>
      <c r="G117" s="96">
        <f t="shared" si="8"/>
        <v>2492.6510118502647</v>
      </c>
      <c r="M117" s="148"/>
      <c r="N117" s="134"/>
      <c r="O117" s="132"/>
      <c r="P117" s="149"/>
      <c r="Q117" s="149"/>
      <c r="R117" s="149"/>
      <c r="S117" s="149"/>
    </row>
    <row r="118" spans="1:19" x14ac:dyDescent="0.25">
      <c r="A118" s="94">
        <f t="shared" si="12"/>
        <v>47270</v>
      </c>
      <c r="B118" s="95">
        <v>102</v>
      </c>
      <c r="C118" s="82">
        <f t="shared" si="7"/>
        <v>2492.6510118502647</v>
      </c>
      <c r="D118" s="96">
        <f t="shared" si="10"/>
        <v>8.1011157885133578</v>
      </c>
      <c r="E118" s="96">
        <f t="shared" si="11"/>
        <v>16.54124188869157</v>
      </c>
      <c r="F118" s="96">
        <f t="shared" si="9"/>
        <v>24.642357677204927</v>
      </c>
      <c r="G118" s="96">
        <f t="shared" si="8"/>
        <v>2476.109769961573</v>
      </c>
      <c r="M118" s="148"/>
      <c r="N118" s="134"/>
      <c r="O118" s="132"/>
      <c r="P118" s="149"/>
      <c r="Q118" s="149"/>
      <c r="R118" s="149"/>
      <c r="S118" s="149"/>
    </row>
    <row r="119" spans="1:19" x14ac:dyDescent="0.25">
      <c r="A119" s="94">
        <f t="shared" si="12"/>
        <v>47300</v>
      </c>
      <c r="B119" s="95">
        <v>103</v>
      </c>
      <c r="C119" s="82">
        <f t="shared" si="7"/>
        <v>2476.109769961573</v>
      </c>
      <c r="D119" s="96">
        <f t="shared" si="10"/>
        <v>8.0473567523751086</v>
      </c>
      <c r="E119" s="96">
        <f t="shared" si="11"/>
        <v>16.595000924829819</v>
      </c>
      <c r="F119" s="96">
        <f t="shared" si="9"/>
        <v>24.642357677204927</v>
      </c>
      <c r="G119" s="96">
        <f t="shared" si="8"/>
        <v>2459.514769036743</v>
      </c>
      <c r="M119" s="148"/>
      <c r="N119" s="134"/>
      <c r="O119" s="132"/>
      <c r="P119" s="149"/>
      <c r="Q119" s="149"/>
      <c r="R119" s="149"/>
      <c r="S119" s="149"/>
    </row>
    <row r="120" spans="1:19" x14ac:dyDescent="0.25">
      <c r="A120" s="94">
        <f t="shared" si="12"/>
        <v>47331</v>
      </c>
      <c r="B120" s="95">
        <v>104</v>
      </c>
      <c r="C120" s="82">
        <f t="shared" si="7"/>
        <v>2459.514769036743</v>
      </c>
      <c r="D120" s="96">
        <f t="shared" si="10"/>
        <v>7.9934229993694119</v>
      </c>
      <c r="E120" s="96">
        <f t="shared" si="11"/>
        <v>16.648934677835516</v>
      </c>
      <c r="F120" s="96">
        <f t="shared" si="9"/>
        <v>24.642357677204927</v>
      </c>
      <c r="G120" s="96">
        <f t="shared" si="8"/>
        <v>2442.8658343589077</v>
      </c>
      <c r="M120" s="148"/>
      <c r="N120" s="134"/>
      <c r="O120" s="132"/>
      <c r="P120" s="149"/>
      <c r="Q120" s="149"/>
      <c r="R120" s="149"/>
      <c r="S120" s="149"/>
    </row>
    <row r="121" spans="1:19" x14ac:dyDescent="0.25">
      <c r="A121" s="94">
        <f t="shared" si="12"/>
        <v>47362</v>
      </c>
      <c r="B121" s="95">
        <v>105</v>
      </c>
      <c r="C121" s="82">
        <f t="shared" si="7"/>
        <v>2442.8658343589077</v>
      </c>
      <c r="D121" s="96">
        <f t="shared" si="10"/>
        <v>7.9393139616664463</v>
      </c>
      <c r="E121" s="96">
        <f t="shared" si="11"/>
        <v>16.703043715538481</v>
      </c>
      <c r="F121" s="96">
        <f t="shared" si="9"/>
        <v>24.642357677204927</v>
      </c>
      <c r="G121" s="96">
        <f t="shared" si="8"/>
        <v>2426.1627906433691</v>
      </c>
      <c r="M121" s="148"/>
      <c r="N121" s="134"/>
      <c r="O121" s="132"/>
      <c r="P121" s="149"/>
      <c r="Q121" s="149"/>
      <c r="R121" s="149"/>
      <c r="S121" s="149"/>
    </row>
    <row r="122" spans="1:19" x14ac:dyDescent="0.25">
      <c r="A122" s="94">
        <f t="shared" si="12"/>
        <v>47392</v>
      </c>
      <c r="B122" s="95">
        <v>106</v>
      </c>
      <c r="C122" s="82">
        <f t="shared" si="7"/>
        <v>2426.1627906433691</v>
      </c>
      <c r="D122" s="96">
        <f t="shared" si="10"/>
        <v>7.8850290695909466</v>
      </c>
      <c r="E122" s="96">
        <f t="shared" si="11"/>
        <v>16.757328607613982</v>
      </c>
      <c r="F122" s="96">
        <f t="shared" si="9"/>
        <v>24.642357677204927</v>
      </c>
      <c r="G122" s="96">
        <f t="shared" si="8"/>
        <v>2409.4054620357551</v>
      </c>
      <c r="M122" s="148"/>
      <c r="N122" s="134"/>
      <c r="O122" s="132"/>
      <c r="P122" s="149"/>
      <c r="Q122" s="149"/>
      <c r="R122" s="149"/>
      <c r="S122" s="149"/>
    </row>
    <row r="123" spans="1:19" x14ac:dyDescent="0.25">
      <c r="A123" s="94">
        <f t="shared" si="12"/>
        <v>47423</v>
      </c>
      <c r="B123" s="95">
        <v>107</v>
      </c>
      <c r="C123" s="82">
        <f t="shared" si="7"/>
        <v>2409.4054620357551</v>
      </c>
      <c r="D123" s="96">
        <f t="shared" si="10"/>
        <v>7.8305677516162007</v>
      </c>
      <c r="E123" s="96">
        <f t="shared" si="11"/>
        <v>16.811789925588723</v>
      </c>
      <c r="F123" s="96">
        <f t="shared" si="9"/>
        <v>24.642357677204924</v>
      </c>
      <c r="G123" s="96">
        <f t="shared" si="8"/>
        <v>2392.5936721101666</v>
      </c>
      <c r="M123" s="148"/>
      <c r="N123" s="134"/>
      <c r="O123" s="132"/>
      <c r="P123" s="149"/>
      <c r="Q123" s="149"/>
      <c r="R123" s="149"/>
      <c r="S123" s="149"/>
    </row>
    <row r="124" spans="1:19" x14ac:dyDescent="0.25">
      <c r="A124" s="94">
        <f t="shared" si="12"/>
        <v>47453</v>
      </c>
      <c r="B124" s="95">
        <v>108</v>
      </c>
      <c r="C124" s="82">
        <f t="shared" si="7"/>
        <v>2392.5936721101666</v>
      </c>
      <c r="D124" s="96">
        <f t="shared" si="10"/>
        <v>7.7759294343580381</v>
      </c>
      <c r="E124" s="96">
        <f t="shared" si="11"/>
        <v>16.86642824284689</v>
      </c>
      <c r="F124" s="96">
        <f t="shared" si="9"/>
        <v>24.642357677204927</v>
      </c>
      <c r="G124" s="96">
        <f t="shared" si="8"/>
        <v>2375.7272438673199</v>
      </c>
      <c r="M124" s="148"/>
      <c r="N124" s="134"/>
      <c r="O124" s="132"/>
      <c r="P124" s="149"/>
      <c r="Q124" s="149"/>
      <c r="R124" s="149"/>
      <c r="S124" s="149"/>
    </row>
    <row r="125" spans="1:19" x14ac:dyDescent="0.25">
      <c r="A125" s="94">
        <f t="shared" si="12"/>
        <v>47484</v>
      </c>
      <c r="B125" s="95">
        <v>109</v>
      </c>
      <c r="C125" s="82">
        <f t="shared" si="7"/>
        <v>2375.7272438673199</v>
      </c>
      <c r="D125" s="96">
        <f t="shared" si="10"/>
        <v>7.7211135425687845</v>
      </c>
      <c r="E125" s="96">
        <f t="shared" si="11"/>
        <v>16.921244134636144</v>
      </c>
      <c r="F125" s="96">
        <f t="shared" si="9"/>
        <v>24.642357677204927</v>
      </c>
      <c r="G125" s="96">
        <f t="shared" si="8"/>
        <v>2358.8059997326836</v>
      </c>
      <c r="M125" s="148"/>
      <c r="N125" s="134"/>
      <c r="O125" s="132"/>
      <c r="P125" s="149"/>
      <c r="Q125" s="149"/>
      <c r="R125" s="149"/>
      <c r="S125" s="149"/>
    </row>
    <row r="126" spans="1:19" x14ac:dyDescent="0.25">
      <c r="A126" s="94">
        <f t="shared" si="12"/>
        <v>47515</v>
      </c>
      <c r="B126" s="95">
        <v>110</v>
      </c>
      <c r="C126" s="82">
        <f t="shared" si="7"/>
        <v>2358.8059997326836</v>
      </c>
      <c r="D126" s="96">
        <f t="shared" si="10"/>
        <v>7.6661194991312174</v>
      </c>
      <c r="E126" s="96">
        <f t="shared" si="11"/>
        <v>16.976238178073711</v>
      </c>
      <c r="F126" s="96">
        <f t="shared" si="9"/>
        <v>24.642357677204927</v>
      </c>
      <c r="G126" s="96">
        <f t="shared" si="8"/>
        <v>2341.8297615546098</v>
      </c>
      <c r="M126" s="148"/>
      <c r="N126" s="134"/>
      <c r="O126" s="132"/>
      <c r="P126" s="149"/>
      <c r="Q126" s="149"/>
      <c r="R126" s="149"/>
      <c r="S126" s="149"/>
    </row>
    <row r="127" spans="1:19" x14ac:dyDescent="0.25">
      <c r="A127" s="94">
        <f t="shared" si="12"/>
        <v>47543</v>
      </c>
      <c r="B127" s="95">
        <v>111</v>
      </c>
      <c r="C127" s="82">
        <f t="shared" si="7"/>
        <v>2341.8297615546098</v>
      </c>
      <c r="D127" s="96">
        <f t="shared" si="10"/>
        <v>7.6109467250524787</v>
      </c>
      <c r="E127" s="96">
        <f t="shared" si="11"/>
        <v>17.031410952152449</v>
      </c>
      <c r="F127" s="96">
        <f t="shared" si="9"/>
        <v>24.642357677204927</v>
      </c>
      <c r="G127" s="96">
        <f t="shared" si="8"/>
        <v>2324.7983506024575</v>
      </c>
      <c r="M127" s="148"/>
      <c r="N127" s="134"/>
      <c r="O127" s="132"/>
      <c r="P127" s="149"/>
      <c r="Q127" s="149"/>
      <c r="R127" s="149"/>
      <c r="S127" s="149"/>
    </row>
    <row r="128" spans="1:19" x14ac:dyDescent="0.25">
      <c r="A128" s="94">
        <f t="shared" si="12"/>
        <v>47574</v>
      </c>
      <c r="B128" s="95">
        <v>112</v>
      </c>
      <c r="C128" s="82">
        <f t="shared" si="7"/>
        <v>2324.7983506024575</v>
      </c>
      <c r="D128" s="96">
        <f t="shared" si="10"/>
        <v>7.5555946394579818</v>
      </c>
      <c r="E128" s="96">
        <f t="shared" si="11"/>
        <v>17.086763037746945</v>
      </c>
      <c r="F128" s="96">
        <f t="shared" si="9"/>
        <v>24.642357677204927</v>
      </c>
      <c r="G128" s="96">
        <f t="shared" si="8"/>
        <v>2307.7115875647105</v>
      </c>
      <c r="M128" s="148"/>
      <c r="N128" s="134"/>
      <c r="O128" s="132"/>
      <c r="P128" s="149"/>
      <c r="Q128" s="149"/>
      <c r="R128" s="149"/>
      <c r="S128" s="149"/>
    </row>
    <row r="129" spans="1:19" x14ac:dyDescent="0.25">
      <c r="A129" s="94">
        <f t="shared" si="12"/>
        <v>47604</v>
      </c>
      <c r="B129" s="95">
        <v>113</v>
      </c>
      <c r="C129" s="82">
        <f t="shared" si="7"/>
        <v>2307.7115875647105</v>
      </c>
      <c r="D129" s="96">
        <f t="shared" si="10"/>
        <v>7.5000626595853044</v>
      </c>
      <c r="E129" s="96">
        <f t="shared" si="11"/>
        <v>17.14229501761962</v>
      </c>
      <c r="F129" s="96">
        <f t="shared" si="9"/>
        <v>24.642357677204924</v>
      </c>
      <c r="G129" s="96">
        <f t="shared" si="8"/>
        <v>2290.5692925470908</v>
      </c>
      <c r="M129" s="148"/>
      <c r="N129" s="134"/>
      <c r="O129" s="132"/>
      <c r="P129" s="149"/>
      <c r="Q129" s="149"/>
      <c r="R129" s="149"/>
      <c r="S129" s="149"/>
    </row>
    <row r="130" spans="1:19" x14ac:dyDescent="0.25">
      <c r="A130" s="94">
        <f t="shared" si="12"/>
        <v>47635</v>
      </c>
      <c r="B130" s="95">
        <v>114</v>
      </c>
      <c r="C130" s="82">
        <f t="shared" si="7"/>
        <v>2290.5692925470908</v>
      </c>
      <c r="D130" s="96">
        <f t="shared" si="10"/>
        <v>7.4443502007780413</v>
      </c>
      <c r="E130" s="96">
        <f t="shared" si="11"/>
        <v>17.198007476426888</v>
      </c>
      <c r="F130" s="96">
        <f t="shared" si="9"/>
        <v>24.642357677204927</v>
      </c>
      <c r="G130" s="96">
        <f t="shared" si="8"/>
        <v>2273.3712850706638</v>
      </c>
      <c r="M130" s="148"/>
      <c r="N130" s="134"/>
      <c r="O130" s="132"/>
      <c r="P130" s="149"/>
      <c r="Q130" s="149"/>
      <c r="R130" s="149"/>
      <c r="S130" s="149"/>
    </row>
    <row r="131" spans="1:19" x14ac:dyDescent="0.25">
      <c r="A131" s="94">
        <f t="shared" si="12"/>
        <v>47665</v>
      </c>
      <c r="B131" s="95">
        <v>115</v>
      </c>
      <c r="C131" s="82">
        <f t="shared" si="7"/>
        <v>2273.3712850706638</v>
      </c>
      <c r="D131" s="96">
        <f t="shared" si="10"/>
        <v>7.3884566764796542</v>
      </c>
      <c r="E131" s="96">
        <f t="shared" si="11"/>
        <v>17.253901000725275</v>
      </c>
      <c r="F131" s="96">
        <f t="shared" si="9"/>
        <v>24.642357677204927</v>
      </c>
      <c r="G131" s="96">
        <f t="shared" si="8"/>
        <v>2256.1173840699385</v>
      </c>
      <c r="M131" s="148"/>
      <c r="N131" s="134"/>
      <c r="O131" s="132"/>
      <c r="P131" s="149"/>
      <c r="Q131" s="149"/>
      <c r="R131" s="149"/>
      <c r="S131" s="149"/>
    </row>
    <row r="132" spans="1:19" x14ac:dyDescent="0.25">
      <c r="A132" s="94">
        <f t="shared" si="12"/>
        <v>47696</v>
      </c>
      <c r="B132" s="95">
        <v>116</v>
      </c>
      <c r="C132" s="82">
        <f t="shared" si="7"/>
        <v>2256.1173840699385</v>
      </c>
      <c r="D132" s="96">
        <f t="shared" si="10"/>
        <v>7.3323814982272966</v>
      </c>
      <c r="E132" s="96">
        <f t="shared" si="11"/>
        <v>17.309976178977632</v>
      </c>
      <c r="F132" s="96">
        <f t="shared" si="9"/>
        <v>24.642357677204927</v>
      </c>
      <c r="G132" s="96">
        <f t="shared" si="8"/>
        <v>2238.8074078909608</v>
      </c>
      <c r="M132" s="148"/>
      <c r="N132" s="134"/>
      <c r="O132" s="132"/>
      <c r="P132" s="149"/>
      <c r="Q132" s="149"/>
      <c r="R132" s="149"/>
      <c r="S132" s="149"/>
    </row>
    <row r="133" spans="1:19" x14ac:dyDescent="0.25">
      <c r="A133" s="94">
        <f t="shared" si="12"/>
        <v>47727</v>
      </c>
      <c r="B133" s="95">
        <v>117</v>
      </c>
      <c r="C133" s="82">
        <f t="shared" si="7"/>
        <v>2238.8074078909608</v>
      </c>
      <c r="D133" s="96">
        <f t="shared" si="10"/>
        <v>7.2761240756456189</v>
      </c>
      <c r="E133" s="96">
        <f t="shared" si="11"/>
        <v>17.366233601559305</v>
      </c>
      <c r="F133" s="96">
        <f t="shared" si="9"/>
        <v>24.642357677204924</v>
      </c>
      <c r="G133" s="96">
        <f t="shared" si="8"/>
        <v>2221.4411742894017</v>
      </c>
      <c r="M133" s="148"/>
      <c r="N133" s="134"/>
      <c r="O133" s="132"/>
      <c r="P133" s="149"/>
      <c r="Q133" s="149"/>
      <c r="R133" s="149"/>
      <c r="S133" s="149"/>
    </row>
    <row r="134" spans="1:19" x14ac:dyDescent="0.25">
      <c r="A134" s="94">
        <f t="shared" si="12"/>
        <v>47757</v>
      </c>
      <c r="B134" s="95">
        <v>118</v>
      </c>
      <c r="C134" s="82">
        <f t="shared" si="7"/>
        <v>2221.4411742894017</v>
      </c>
      <c r="D134" s="96">
        <f t="shared" si="10"/>
        <v>7.2196838164405523</v>
      </c>
      <c r="E134" s="96">
        <f t="shared" si="11"/>
        <v>17.422673860764373</v>
      </c>
      <c r="F134" s="96">
        <f t="shared" si="9"/>
        <v>24.642357677204927</v>
      </c>
      <c r="G134" s="96">
        <f t="shared" si="8"/>
        <v>2204.0185004286373</v>
      </c>
      <c r="M134" s="148"/>
      <c r="N134" s="134"/>
      <c r="O134" s="132"/>
      <c r="P134" s="149"/>
      <c r="Q134" s="149"/>
      <c r="R134" s="149"/>
      <c r="S134" s="149"/>
    </row>
    <row r="135" spans="1:19" x14ac:dyDescent="0.25">
      <c r="A135" s="94">
        <f t="shared" si="12"/>
        <v>47788</v>
      </c>
      <c r="B135" s="95">
        <v>119</v>
      </c>
      <c r="C135" s="82">
        <f t="shared" si="7"/>
        <v>2204.0185004286373</v>
      </c>
      <c r="D135" s="96">
        <f t="shared" si="10"/>
        <v>7.1630601263930682</v>
      </c>
      <c r="E135" s="96">
        <f t="shared" si="11"/>
        <v>17.479297550811861</v>
      </c>
      <c r="F135" s="96">
        <f t="shared" si="9"/>
        <v>24.642357677204927</v>
      </c>
      <c r="G135" s="96">
        <f t="shared" si="8"/>
        <v>2186.5392028778256</v>
      </c>
      <c r="M135" s="148"/>
      <c r="N135" s="134"/>
      <c r="O135" s="132"/>
      <c r="P135" s="149"/>
      <c r="Q135" s="149"/>
      <c r="R135" s="149"/>
      <c r="S135" s="149"/>
    </row>
    <row r="136" spans="1:19" x14ac:dyDescent="0.25">
      <c r="A136" s="94">
        <f t="shared" si="12"/>
        <v>47818</v>
      </c>
      <c r="B136" s="95">
        <v>120</v>
      </c>
      <c r="C136" s="82">
        <f t="shared" si="7"/>
        <v>2186.5392028778256</v>
      </c>
      <c r="D136" s="96">
        <f t="shared" si="10"/>
        <v>7.106252409352928</v>
      </c>
      <c r="E136" s="96">
        <f t="shared" si="11"/>
        <v>17.536105267851998</v>
      </c>
      <c r="F136" s="96">
        <f t="shared" si="9"/>
        <v>24.642357677204927</v>
      </c>
      <c r="G136" s="96">
        <f t="shared" si="8"/>
        <v>2169.0030976099738</v>
      </c>
      <c r="I136" s="201"/>
      <c r="M136" s="148"/>
      <c r="N136" s="134"/>
      <c r="O136" s="132"/>
      <c r="P136" s="149"/>
      <c r="Q136" s="149"/>
      <c r="R136" s="149"/>
      <c r="S136" s="149"/>
    </row>
    <row r="137" spans="1:19" x14ac:dyDescent="0.25">
      <c r="A137" s="94">
        <f>EDATE(A136,1)+3</f>
        <v>47852</v>
      </c>
      <c r="B137" s="95">
        <v>121</v>
      </c>
      <c r="C137" s="82">
        <f t="shared" ref="C137" si="13">G136</f>
        <v>2169.0030976099738</v>
      </c>
      <c r="D137" s="96">
        <f t="shared" si="10"/>
        <v>7.0492600672324102</v>
      </c>
      <c r="E137" s="96">
        <f t="shared" ref="E137" si="14">PPMT($E$13/12,B137-1,$E$7-1,-$C$18,$E$12,0)</f>
        <v>17.593097609972517</v>
      </c>
      <c r="F137" s="96">
        <f t="shared" ref="F137" si="15">D137+E137</f>
        <v>24.642357677204927</v>
      </c>
      <c r="G137" s="96">
        <f t="shared" ref="G137" si="16">C137-E137</f>
        <v>2151.4100000000012</v>
      </c>
      <c r="I137" s="20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1"/>
  <sheetViews>
    <sheetView topLeftCell="A4" workbookViewId="0">
      <selection activeCell="L9" sqref="L9"/>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1" width="9.140625" style="92"/>
    <col min="12" max="12" width="10.42578125" style="92" customWidth="1"/>
    <col min="13" max="13" width="11.7109375" style="92" customWidth="1"/>
    <col min="14" max="14" width="9.140625" style="92"/>
    <col min="15" max="15" width="9.140625" style="164"/>
    <col min="16" max="16" width="7.85546875" style="164" customWidth="1"/>
    <col min="17" max="17" width="14.7109375" style="164" customWidth="1"/>
    <col min="18" max="18" width="14.28515625" style="164" customWidth="1"/>
    <col min="19" max="21" width="14.7109375" style="164" customWidth="1"/>
    <col min="22" max="16384" width="9.140625" style="92"/>
  </cols>
  <sheetData>
    <row r="1" spans="1:21" x14ac:dyDescent="0.25">
      <c r="A1" s="76"/>
      <c r="B1" s="76"/>
      <c r="C1" s="76"/>
      <c r="D1" s="76"/>
      <c r="E1" s="76"/>
      <c r="F1" s="76"/>
      <c r="G1" s="77"/>
      <c r="O1" s="150"/>
      <c r="P1" s="150"/>
      <c r="Q1" s="150"/>
      <c r="R1" s="150"/>
      <c r="S1" s="150"/>
      <c r="T1" s="150"/>
      <c r="U1" s="151"/>
    </row>
    <row r="2" spans="1:21" x14ac:dyDescent="0.25">
      <c r="A2" s="76"/>
      <c r="B2" s="76"/>
      <c r="C2" s="76"/>
      <c r="D2" s="76"/>
      <c r="E2" s="76"/>
      <c r="F2" s="78"/>
      <c r="G2" s="79"/>
      <c r="O2" s="150"/>
      <c r="P2" s="150"/>
      <c r="Q2" s="150"/>
      <c r="R2" s="150"/>
      <c r="S2" s="150"/>
      <c r="T2" s="152"/>
      <c r="U2" s="153"/>
    </row>
    <row r="3" spans="1:21" x14ac:dyDescent="0.25">
      <c r="A3" s="76"/>
      <c r="B3" s="76"/>
      <c r="C3" s="76"/>
      <c r="D3" s="76"/>
      <c r="E3" s="76"/>
      <c r="F3" s="78"/>
      <c r="G3" s="79"/>
      <c r="K3" s="104" t="s">
        <v>10</v>
      </c>
      <c r="L3" s="104" t="s">
        <v>44</v>
      </c>
      <c r="M3" s="97" t="s">
        <v>62</v>
      </c>
      <c r="O3" s="150"/>
      <c r="P3" s="150"/>
      <c r="Q3" s="150"/>
      <c r="R3" s="150"/>
      <c r="S3" s="150"/>
      <c r="T3" s="152"/>
      <c r="U3" s="153"/>
    </row>
    <row r="4" spans="1:21" ht="21" x14ac:dyDescent="0.35">
      <c r="A4" s="76"/>
      <c r="B4" s="105" t="s">
        <v>53</v>
      </c>
      <c r="C4" s="76"/>
      <c r="D4" s="76"/>
      <c r="E4" s="81"/>
      <c r="F4" s="106" t="str">
        <f>'Lisa 3'!D6</f>
        <v>Pepleri 35, Tartu</v>
      </c>
      <c r="G4" s="80"/>
      <c r="K4" s="107" t="s">
        <v>56</v>
      </c>
      <c r="L4" s="178">
        <v>1330.9398032200354</v>
      </c>
      <c r="M4" s="108">
        <f>L4/$L$9</f>
        <v>0.74155326678183398</v>
      </c>
      <c r="O4" s="150"/>
      <c r="P4" s="154" t="s">
        <v>60</v>
      </c>
      <c r="Q4" s="150"/>
      <c r="R4" s="150"/>
      <c r="S4" s="152"/>
      <c r="T4" s="155"/>
      <c r="U4" s="156"/>
    </row>
    <row r="5" spans="1:21" x14ac:dyDescent="0.25">
      <c r="A5" s="76"/>
      <c r="B5" s="76"/>
      <c r="C5" s="76"/>
      <c r="D5" s="76"/>
      <c r="E5" s="76"/>
      <c r="F5" s="82"/>
      <c r="G5" s="76"/>
      <c r="K5" s="107" t="s">
        <v>72</v>
      </c>
      <c r="L5" s="178">
        <v>175.82721101771753</v>
      </c>
      <c r="M5" s="108">
        <f t="shared" ref="M5:M8" si="0">L5/$L$9</f>
        <v>9.7964793301603278E-2</v>
      </c>
      <c r="O5" s="150"/>
      <c r="P5" s="150"/>
      <c r="Q5" s="150"/>
      <c r="R5" s="150"/>
      <c r="S5" s="150"/>
      <c r="T5" s="157"/>
      <c r="U5" s="150"/>
    </row>
    <row r="6" spans="1:21" x14ac:dyDescent="0.25">
      <c r="A6" s="76"/>
      <c r="B6" s="83" t="s">
        <v>30</v>
      </c>
      <c r="C6" s="84"/>
      <c r="D6" s="85"/>
      <c r="E6" s="86">
        <v>44200</v>
      </c>
      <c r="F6" s="87"/>
      <c r="G6" s="76"/>
      <c r="K6" s="107" t="s">
        <v>58</v>
      </c>
      <c r="L6" s="178">
        <v>120.92267625652462</v>
      </c>
      <c r="M6" s="108">
        <f t="shared" si="0"/>
        <v>6.7373900298932823E-2</v>
      </c>
      <c r="O6" s="150"/>
      <c r="P6" s="158" t="s">
        <v>30</v>
      </c>
      <c r="Q6" s="159"/>
      <c r="R6" s="160"/>
      <c r="S6" s="161">
        <f>E6</f>
        <v>44200</v>
      </c>
      <c r="T6" s="162"/>
      <c r="U6" s="150"/>
    </row>
    <row r="7" spans="1:21" x14ac:dyDescent="0.25">
      <c r="A7" s="76"/>
      <c r="B7" s="88" t="s">
        <v>31</v>
      </c>
      <c r="C7" s="95"/>
      <c r="E7" s="124">
        <v>121</v>
      </c>
      <c r="F7" s="89" t="s">
        <v>21</v>
      </c>
      <c r="G7" s="76"/>
      <c r="K7" s="107" t="s">
        <v>57</v>
      </c>
      <c r="L7" s="178">
        <v>18.080345283897373</v>
      </c>
      <c r="M7" s="108">
        <f t="shared" si="0"/>
        <v>1.0073738179127132E-2</v>
      </c>
      <c r="O7" s="150"/>
      <c r="P7" s="163" t="s">
        <v>31</v>
      </c>
      <c r="Q7" s="152"/>
      <c r="S7" s="165">
        <f t="shared" ref="S7:S11" si="1">E7</f>
        <v>121</v>
      </c>
      <c r="T7" s="166" t="s">
        <v>21</v>
      </c>
      <c r="U7" s="150"/>
    </row>
    <row r="8" spans="1:21" x14ac:dyDescent="0.25">
      <c r="A8" s="76"/>
      <c r="B8" s="88" t="s">
        <v>54</v>
      </c>
      <c r="C8" s="95"/>
      <c r="D8" s="111">
        <f>E6-1</f>
        <v>44199</v>
      </c>
      <c r="E8" s="112">
        <v>2738143.1258519129</v>
      </c>
      <c r="F8" s="89" t="s">
        <v>33</v>
      </c>
      <c r="G8" s="76"/>
      <c r="K8" s="107" t="s">
        <v>59</v>
      </c>
      <c r="L8" s="178">
        <v>149.02996422182468</v>
      </c>
      <c r="M8" s="108">
        <f t="shared" si="0"/>
        <v>8.3034301438502739E-2</v>
      </c>
      <c r="O8" s="150"/>
      <c r="P8" s="163" t="s">
        <v>54</v>
      </c>
      <c r="Q8" s="152"/>
      <c r="R8" s="167">
        <f>S6-1</f>
        <v>44199</v>
      </c>
      <c r="S8" s="168">
        <f t="shared" si="1"/>
        <v>2738143.1258519129</v>
      </c>
      <c r="T8" s="166" t="s">
        <v>33</v>
      </c>
      <c r="U8" s="150"/>
    </row>
    <row r="9" spans="1:21" x14ac:dyDescent="0.25">
      <c r="A9" s="76"/>
      <c r="B9" s="88" t="s">
        <v>55</v>
      </c>
      <c r="C9" s="95"/>
      <c r="D9" s="111">
        <f>EDATE(D8,E7)</f>
        <v>47882</v>
      </c>
      <c r="E9" s="112">
        <v>344717.93333333335</v>
      </c>
      <c r="F9" s="89" t="s">
        <v>33</v>
      </c>
      <c r="G9" s="76"/>
      <c r="K9" s="113" t="s">
        <v>45</v>
      </c>
      <c r="L9" s="179">
        <v>1794.7999999999997</v>
      </c>
      <c r="M9" s="180">
        <v>1.0000000000000002</v>
      </c>
      <c r="O9" s="150"/>
      <c r="P9" s="163" t="s">
        <v>55</v>
      </c>
      <c r="Q9" s="152"/>
      <c r="R9" s="167">
        <f>EDATE(R8,S7)</f>
        <v>47882</v>
      </c>
      <c r="S9" s="168">
        <f t="shared" si="1"/>
        <v>344717.93333333335</v>
      </c>
      <c r="T9" s="166"/>
      <c r="U9" s="150"/>
    </row>
    <row r="10" spans="1:21" x14ac:dyDescent="0.25">
      <c r="A10" s="76"/>
      <c r="B10" s="88" t="s">
        <v>68</v>
      </c>
      <c r="C10" s="95"/>
      <c r="D10" s="111">
        <f>E6-1</f>
        <v>44199</v>
      </c>
      <c r="E10" s="112">
        <v>128000</v>
      </c>
      <c r="F10" s="89"/>
      <c r="G10" s="123"/>
      <c r="O10" s="150"/>
      <c r="P10" s="163" t="s">
        <v>63</v>
      </c>
      <c r="Q10" s="165"/>
      <c r="R10" s="182">
        <f>S6-1</f>
        <v>44199</v>
      </c>
      <c r="S10" s="168">
        <f t="shared" si="1"/>
        <v>128000</v>
      </c>
      <c r="T10" s="166"/>
      <c r="U10" s="169"/>
    </row>
    <row r="11" spans="1:21" x14ac:dyDescent="0.25">
      <c r="A11" s="76"/>
      <c r="B11" s="88" t="s">
        <v>64</v>
      </c>
      <c r="C11" s="95"/>
      <c r="D11" s="111">
        <f>EDATE(D10,E7)</f>
        <v>47882</v>
      </c>
      <c r="E11" s="112">
        <v>76800</v>
      </c>
      <c r="F11" s="89"/>
      <c r="G11" s="123"/>
      <c r="L11" s="109"/>
      <c r="M11" s="114"/>
      <c r="O11" s="150"/>
      <c r="P11" s="163" t="s">
        <v>64</v>
      </c>
      <c r="Q11" s="165"/>
      <c r="R11" s="182">
        <f>EDATE(R10,S7)</f>
        <v>47882</v>
      </c>
      <c r="S11" s="168">
        <f t="shared" si="1"/>
        <v>76800</v>
      </c>
      <c r="T11" s="166"/>
      <c r="U11" s="169"/>
    </row>
    <row r="12" spans="1:21" x14ac:dyDescent="0.25">
      <c r="A12" s="76"/>
      <c r="B12" s="88" t="s">
        <v>61</v>
      </c>
      <c r="C12" s="95"/>
      <c r="D12" s="111"/>
      <c r="E12" s="112">
        <v>804210</v>
      </c>
      <c r="F12" s="89"/>
      <c r="G12" s="123"/>
      <c r="L12" s="109"/>
      <c r="M12" s="114"/>
      <c r="O12" s="150"/>
      <c r="P12" s="163" t="s">
        <v>34</v>
      </c>
      <c r="Q12" s="152"/>
      <c r="R12" s="167"/>
      <c r="S12" s="196">
        <f>E13</f>
        <v>1.0073738179127132E-2</v>
      </c>
      <c r="T12" s="166"/>
      <c r="U12" s="169"/>
    </row>
    <row r="13" spans="1:21" x14ac:dyDescent="0.25">
      <c r="A13" s="76"/>
      <c r="B13" s="88" t="s">
        <v>34</v>
      </c>
      <c r="C13" s="95"/>
      <c r="D13" s="111"/>
      <c r="E13" s="195">
        <f>M7</f>
        <v>1.0073738179127132E-2</v>
      </c>
      <c r="F13" s="89"/>
      <c r="G13" s="123"/>
      <c r="L13" s="110"/>
      <c r="M13" s="110"/>
      <c r="O13" s="150"/>
      <c r="P13" s="183" t="s">
        <v>65</v>
      </c>
      <c r="S13" s="164">
        <f>E14</f>
        <v>0</v>
      </c>
      <c r="T13" s="184"/>
      <c r="U13" s="169"/>
    </row>
    <row r="14" spans="1:21" x14ac:dyDescent="0.25">
      <c r="A14" s="76"/>
      <c r="B14" s="88" t="s">
        <v>65</v>
      </c>
      <c r="C14" s="95"/>
      <c r="D14" s="111"/>
      <c r="E14" s="181">
        <v>0</v>
      </c>
      <c r="F14" s="89"/>
      <c r="G14" s="91"/>
      <c r="L14" s="110"/>
      <c r="M14" s="110"/>
      <c r="O14" s="150"/>
      <c r="P14" s="163" t="s">
        <v>35</v>
      </c>
      <c r="Q14" s="152"/>
      <c r="R14" s="167"/>
      <c r="S14" s="192">
        <f>ROUND(S8*$S$12,2)+ROUND(S10*S13/8,2)</f>
        <v>27583.34</v>
      </c>
      <c r="T14" s="166" t="s">
        <v>33</v>
      </c>
      <c r="U14" s="150"/>
    </row>
    <row r="15" spans="1:21" x14ac:dyDescent="0.25">
      <c r="A15" s="76"/>
      <c r="B15" s="88" t="s">
        <v>75</v>
      </c>
      <c r="C15" s="95"/>
      <c r="D15" s="111"/>
      <c r="E15" s="191">
        <f>ROUND((E8-E12)*$E$13,2)+ROUND(E10*E14/8,2)</f>
        <v>19481.939999999999</v>
      </c>
      <c r="F15" s="89" t="s">
        <v>33</v>
      </c>
      <c r="G15" s="91"/>
      <c r="L15" s="110"/>
      <c r="M15" s="110"/>
      <c r="O15" s="150"/>
      <c r="P15" s="163" t="s">
        <v>36</v>
      </c>
      <c r="Q15" s="152"/>
      <c r="R15" s="167"/>
      <c r="S15" s="192">
        <f>ROUND(S9*$S$12,2)+ROUND(S11*S13/8,2)</f>
        <v>3472.6</v>
      </c>
      <c r="T15" s="166" t="s">
        <v>33</v>
      </c>
      <c r="U15" s="150"/>
    </row>
    <row r="16" spans="1:21" x14ac:dyDescent="0.25">
      <c r="B16" s="88" t="s">
        <v>76</v>
      </c>
      <c r="C16" s="95"/>
      <c r="D16" s="111"/>
      <c r="E16" s="191">
        <f>ROUND(E9*$E$13,2)+ROUND(E11*E14/8,2)</f>
        <v>3472.6</v>
      </c>
      <c r="F16" s="89" t="s">
        <v>33</v>
      </c>
      <c r="P16" s="170" t="s">
        <v>49</v>
      </c>
      <c r="Q16" s="171"/>
      <c r="R16" s="172"/>
      <c r="S16" s="173">
        <v>3.9E-2</v>
      </c>
      <c r="T16" s="174"/>
    </row>
    <row r="17" spans="1:21" x14ac:dyDescent="0.25">
      <c r="B17" s="119" t="s">
        <v>49</v>
      </c>
      <c r="C17" s="120"/>
      <c r="D17" s="121"/>
      <c r="E17" s="122">
        <v>3.9E-2</v>
      </c>
      <c r="F17" s="90"/>
    </row>
    <row r="19" spans="1:21" x14ac:dyDescent="0.25">
      <c r="L19" s="110"/>
      <c r="M19" s="110"/>
    </row>
    <row r="20" spans="1:21" ht="15.75" thickBot="1" x14ac:dyDescent="0.3">
      <c r="A20" s="93" t="s">
        <v>37</v>
      </c>
      <c r="B20" s="93" t="s">
        <v>38</v>
      </c>
      <c r="C20" s="93" t="s">
        <v>39</v>
      </c>
      <c r="D20" s="93" t="s">
        <v>40</v>
      </c>
      <c r="E20" s="93" t="s">
        <v>41</v>
      </c>
      <c r="F20" s="93" t="s">
        <v>42</v>
      </c>
      <c r="G20" s="93" t="s">
        <v>43</v>
      </c>
      <c r="L20" s="110"/>
      <c r="M20" s="110"/>
      <c r="O20" s="175" t="s">
        <v>37</v>
      </c>
      <c r="P20" s="175" t="s">
        <v>38</v>
      </c>
      <c r="Q20" s="175" t="s">
        <v>39</v>
      </c>
      <c r="R20" s="175" t="s">
        <v>40</v>
      </c>
      <c r="S20" s="175" t="s">
        <v>41</v>
      </c>
      <c r="T20" s="175" t="s">
        <v>42</v>
      </c>
      <c r="U20" s="175" t="s">
        <v>43</v>
      </c>
    </row>
    <row r="21" spans="1:21" x14ac:dyDescent="0.25">
      <c r="A21" s="94">
        <f>E6</f>
        <v>44200</v>
      </c>
      <c r="B21" s="95">
        <v>1</v>
      </c>
      <c r="C21" s="82">
        <f>E15</f>
        <v>19481.939999999999</v>
      </c>
      <c r="D21" s="96">
        <f>IPMT($E$17/12,B21,$E$7,-$E$15,$E$16,0)*28/31</f>
        <v>57.188920645161282</v>
      </c>
      <c r="E21" s="96">
        <f>PPMT($E$17/12,B21,$E$7,-$E$15,$E$16,0)</f>
        <v>108.20625868648611</v>
      </c>
      <c r="F21" s="96">
        <f>D21+E21</f>
        <v>165.3951793316474</v>
      </c>
      <c r="G21" s="96">
        <f>C21-E21</f>
        <v>19373.733741313514</v>
      </c>
      <c r="L21" s="110"/>
      <c r="M21" s="110"/>
      <c r="O21" s="176">
        <f>S6</f>
        <v>44200</v>
      </c>
      <c r="P21" s="152">
        <v>1</v>
      </c>
      <c r="Q21" s="157">
        <f>S14</f>
        <v>27583.34</v>
      </c>
      <c r="R21" s="177">
        <f>IPMT($S$16/12,P21,$S$7,-$S$14,$S$15,0)*28/31</f>
        <v>80.970449677419353</v>
      </c>
      <c r="S21" s="177">
        <f>PPMT($S$16/12,P21,$S$7,-$S$14,$S$15,0)</f>
        <v>162.96318084084717</v>
      </c>
      <c r="T21" s="177">
        <f>R21+S21</f>
        <v>243.93363051826651</v>
      </c>
      <c r="U21" s="177">
        <f>Q21-S21</f>
        <v>27420.376819159152</v>
      </c>
    </row>
    <row r="22" spans="1:21" x14ac:dyDescent="0.25">
      <c r="A22" s="94">
        <f>EDATE(A21,1)-3</f>
        <v>44228</v>
      </c>
      <c r="B22" s="95">
        <v>2</v>
      </c>
      <c r="C22" s="82">
        <f>G21</f>
        <v>19373.733741313514</v>
      </c>
      <c r="D22" s="96">
        <f>IPMT($E$17/12,B22-1,$E$7-1,-$C$22,$E$16,0)</f>
        <v>62.964634659268917</v>
      </c>
      <c r="E22" s="96">
        <f>PPMT($E$17/12,B22-1,$E$7-1,-$C$22,$E$16,0)</f>
        <v>108.5579290272172</v>
      </c>
      <c r="F22" s="96">
        <f t="shared" ref="F22:F85" si="2">D22+E22</f>
        <v>171.52256368648611</v>
      </c>
      <c r="G22" s="96">
        <f t="shared" ref="G22:G85" si="3">C22-E22</f>
        <v>19265.175812286296</v>
      </c>
      <c r="L22" s="110"/>
      <c r="M22" s="110"/>
      <c r="O22" s="176">
        <f>EDATE(O21,1)-3</f>
        <v>44228</v>
      </c>
      <c r="P22" s="152">
        <v>2</v>
      </c>
      <c r="Q22" s="157">
        <f t="shared" ref="Q22:Q53" si="4">U21</f>
        <v>27420.376819159152</v>
      </c>
      <c r="R22" s="177">
        <f>IPMT($S$16/12,P22-1,$S$7-1,-$Q$22,$S$15,0)</f>
        <v>89.116224662267243</v>
      </c>
      <c r="S22" s="177">
        <f>PPMT($S$16/12,P22-1,$S$7-1,-$Q$22,$S$15,0)</f>
        <v>163.49281117857996</v>
      </c>
      <c r="T22" s="177">
        <f t="shared" ref="T22:T85" si="5">R22+S22</f>
        <v>252.60903584084718</v>
      </c>
      <c r="U22" s="177">
        <f t="shared" ref="U22:U52" si="6">Q22-S22</f>
        <v>27256.88400798057</v>
      </c>
    </row>
    <row r="23" spans="1:21" x14ac:dyDescent="0.25">
      <c r="A23" s="94">
        <f>EDATE(A22,1)</f>
        <v>44256</v>
      </c>
      <c r="B23" s="95">
        <v>3</v>
      </c>
      <c r="C23" s="82">
        <f t="shared" ref="C23:C86" si="7">G22</f>
        <v>19265.175812286296</v>
      </c>
      <c r="D23" s="96">
        <f t="shared" ref="D23:D86" si="8">IPMT($E$17/12,B23-1,$E$7-1,-$C$22,$E$16,0)</f>
        <v>62.611821389930455</v>
      </c>
      <c r="E23" s="96">
        <f t="shared" ref="E23:E86" si="9">PPMT($E$17/12,B23-1,$E$7-1,-$C$22,$E$16,0)</f>
        <v>108.91074229655565</v>
      </c>
      <c r="F23" s="96">
        <f t="shared" si="2"/>
        <v>171.52256368648611</v>
      </c>
      <c r="G23" s="96">
        <f t="shared" si="3"/>
        <v>19156.265069989739</v>
      </c>
      <c r="L23" s="110"/>
      <c r="M23" s="110"/>
      <c r="O23" s="176">
        <f>EDATE(O22,1)</f>
        <v>44256</v>
      </c>
      <c r="P23" s="152">
        <v>3</v>
      </c>
      <c r="Q23" s="157">
        <f t="shared" si="4"/>
        <v>27256.88400798057</v>
      </c>
      <c r="R23" s="177">
        <f t="shared" ref="R23:R86" si="10">IPMT($S$16/12,P23-1,$S$7-1,-$Q$22,$S$15,0)</f>
        <v>88.584873025936858</v>
      </c>
      <c r="S23" s="177">
        <f t="shared" ref="S23:S86" si="11">PPMT($S$16/12,P23-1,$S$7-1,-$Q$22,$S$15,0)</f>
        <v>164.02416281491034</v>
      </c>
      <c r="T23" s="177">
        <f t="shared" si="5"/>
        <v>252.60903584084718</v>
      </c>
      <c r="U23" s="177">
        <f t="shared" si="6"/>
        <v>27092.859845165662</v>
      </c>
    </row>
    <row r="24" spans="1:21" x14ac:dyDescent="0.25">
      <c r="A24" s="94">
        <f t="shared" ref="A24:A87" si="12">EDATE(A23,1)</f>
        <v>44287</v>
      </c>
      <c r="B24" s="95">
        <v>4</v>
      </c>
      <c r="C24" s="82">
        <f t="shared" si="7"/>
        <v>19156.265069989739</v>
      </c>
      <c r="D24" s="96">
        <f t="shared" si="8"/>
        <v>62.257861477466648</v>
      </c>
      <c r="E24" s="96">
        <f t="shared" si="9"/>
        <v>109.26470220901945</v>
      </c>
      <c r="F24" s="96">
        <f t="shared" si="2"/>
        <v>171.52256368648608</v>
      </c>
      <c r="G24" s="96">
        <f t="shared" si="3"/>
        <v>19047.000367780718</v>
      </c>
      <c r="L24" s="110"/>
      <c r="M24" s="110"/>
      <c r="O24" s="176">
        <f t="shared" ref="O24:O87" si="13">EDATE(O23,1)</f>
        <v>44287</v>
      </c>
      <c r="P24" s="152">
        <v>4</v>
      </c>
      <c r="Q24" s="157">
        <f t="shared" si="4"/>
        <v>27092.859845165662</v>
      </c>
      <c r="R24" s="177">
        <f t="shared" si="10"/>
        <v>88.051794496788389</v>
      </c>
      <c r="S24" s="177">
        <f t="shared" si="11"/>
        <v>164.55724134405878</v>
      </c>
      <c r="T24" s="177">
        <f t="shared" si="5"/>
        <v>252.60903584084718</v>
      </c>
      <c r="U24" s="177">
        <f t="shared" si="6"/>
        <v>26928.302603821601</v>
      </c>
    </row>
    <row r="25" spans="1:21" x14ac:dyDescent="0.25">
      <c r="A25" s="94">
        <f t="shared" si="12"/>
        <v>44317</v>
      </c>
      <c r="B25" s="95">
        <v>5</v>
      </c>
      <c r="C25" s="82">
        <f t="shared" si="7"/>
        <v>19047.000367780718</v>
      </c>
      <c r="D25" s="96">
        <f t="shared" si="8"/>
        <v>61.90275119528733</v>
      </c>
      <c r="E25" s="96">
        <f t="shared" si="9"/>
        <v>109.61981249119877</v>
      </c>
      <c r="F25" s="96">
        <f t="shared" si="2"/>
        <v>171.52256368648611</v>
      </c>
      <c r="G25" s="96">
        <f t="shared" si="3"/>
        <v>18937.380555289521</v>
      </c>
      <c r="L25" s="110"/>
      <c r="M25" s="110"/>
      <c r="O25" s="176">
        <f t="shared" si="13"/>
        <v>44317</v>
      </c>
      <c r="P25" s="152">
        <v>5</v>
      </c>
      <c r="Q25" s="157">
        <f t="shared" si="4"/>
        <v>26928.302603821601</v>
      </c>
      <c r="R25" s="177">
        <f t="shared" si="10"/>
        <v>87.5169834624202</v>
      </c>
      <c r="S25" s="177">
        <f t="shared" si="11"/>
        <v>165.09205237842698</v>
      </c>
      <c r="T25" s="177">
        <f t="shared" si="5"/>
        <v>252.60903584084718</v>
      </c>
      <c r="U25" s="177">
        <f t="shared" si="6"/>
        <v>26763.210551443175</v>
      </c>
    </row>
    <row r="26" spans="1:21" x14ac:dyDescent="0.25">
      <c r="A26" s="94">
        <f t="shared" si="12"/>
        <v>44348</v>
      </c>
      <c r="B26" s="95">
        <v>6</v>
      </c>
      <c r="C26" s="82">
        <f t="shared" si="7"/>
        <v>18937.380555289521</v>
      </c>
      <c r="D26" s="96">
        <f t="shared" si="8"/>
        <v>61.546486804690943</v>
      </c>
      <c r="E26" s="96">
        <f t="shared" si="9"/>
        <v>109.97607688179517</v>
      </c>
      <c r="F26" s="96">
        <f t="shared" si="2"/>
        <v>171.52256368648611</v>
      </c>
      <c r="G26" s="96">
        <f t="shared" si="3"/>
        <v>18827.404478407727</v>
      </c>
      <c r="L26" s="110"/>
      <c r="M26" s="110"/>
      <c r="O26" s="176">
        <f t="shared" si="13"/>
        <v>44348</v>
      </c>
      <c r="P26" s="152">
        <v>6</v>
      </c>
      <c r="Q26" s="157">
        <f t="shared" si="4"/>
        <v>26763.210551443175</v>
      </c>
      <c r="R26" s="177">
        <f t="shared" si="10"/>
        <v>86.98043429219031</v>
      </c>
      <c r="S26" s="177">
        <f t="shared" si="11"/>
        <v>165.62860154865686</v>
      </c>
      <c r="T26" s="177">
        <f t="shared" si="5"/>
        <v>252.60903584084718</v>
      </c>
      <c r="U26" s="177">
        <f t="shared" si="6"/>
        <v>26597.581949894517</v>
      </c>
    </row>
    <row r="27" spans="1:21" x14ac:dyDescent="0.25">
      <c r="A27" s="94">
        <f t="shared" si="12"/>
        <v>44378</v>
      </c>
      <c r="B27" s="95">
        <v>7</v>
      </c>
      <c r="C27" s="82">
        <f t="shared" si="7"/>
        <v>18827.404478407727</v>
      </c>
      <c r="D27" s="96">
        <f t="shared" si="8"/>
        <v>61.189064554825109</v>
      </c>
      <c r="E27" s="96">
        <f t="shared" si="9"/>
        <v>110.33349913166103</v>
      </c>
      <c r="F27" s="96">
        <f t="shared" si="2"/>
        <v>171.52256368648614</v>
      </c>
      <c r="G27" s="96">
        <f t="shared" si="3"/>
        <v>18717.070979276064</v>
      </c>
      <c r="L27" s="110"/>
      <c r="M27" s="110"/>
      <c r="O27" s="176">
        <f t="shared" si="13"/>
        <v>44378</v>
      </c>
      <c r="P27" s="152">
        <v>7</v>
      </c>
      <c r="Q27" s="157">
        <f t="shared" si="4"/>
        <v>26597.581949894517</v>
      </c>
      <c r="R27" s="177">
        <f t="shared" si="10"/>
        <v>86.442141337157182</v>
      </c>
      <c r="S27" s="177">
        <f t="shared" si="11"/>
        <v>166.16689450369003</v>
      </c>
      <c r="T27" s="177">
        <f t="shared" si="5"/>
        <v>252.60903584084721</v>
      </c>
      <c r="U27" s="177">
        <f t="shared" si="6"/>
        <v>26431.415055390826</v>
      </c>
    </row>
    <row r="28" spans="1:21" x14ac:dyDescent="0.25">
      <c r="A28" s="94">
        <f>EDATE(A27,1)</f>
        <v>44409</v>
      </c>
      <c r="B28" s="95">
        <v>8</v>
      </c>
      <c r="C28" s="82">
        <f t="shared" si="7"/>
        <v>18717.070979276064</v>
      </c>
      <c r="D28" s="96">
        <f t="shared" si="8"/>
        <v>60.830480682647206</v>
      </c>
      <c r="E28" s="96">
        <f t="shared" si="9"/>
        <v>110.69208300383892</v>
      </c>
      <c r="F28" s="96">
        <f t="shared" si="2"/>
        <v>171.52256368648614</v>
      </c>
      <c r="G28" s="96">
        <f t="shared" si="3"/>
        <v>18606.378896272225</v>
      </c>
      <c r="L28" s="110"/>
      <c r="M28" s="110"/>
      <c r="O28" s="176">
        <f>EDATE(O27,1)</f>
        <v>44409</v>
      </c>
      <c r="P28" s="152">
        <v>8</v>
      </c>
      <c r="Q28" s="157">
        <f t="shared" si="4"/>
        <v>26431.415055390826</v>
      </c>
      <c r="R28" s="177">
        <f t="shared" si="10"/>
        <v>85.902098930020173</v>
      </c>
      <c r="S28" s="177">
        <f t="shared" si="11"/>
        <v>166.70693691082701</v>
      </c>
      <c r="T28" s="177">
        <f t="shared" si="5"/>
        <v>252.60903584084718</v>
      </c>
      <c r="U28" s="177">
        <f t="shared" si="6"/>
        <v>26264.708118479997</v>
      </c>
    </row>
    <row r="29" spans="1:21" x14ac:dyDescent="0.25">
      <c r="A29" s="94">
        <f t="shared" si="12"/>
        <v>44440</v>
      </c>
      <c r="B29" s="95">
        <v>9</v>
      </c>
      <c r="C29" s="82">
        <f t="shared" si="7"/>
        <v>18606.378896272225</v>
      </c>
      <c r="D29" s="96">
        <f t="shared" si="8"/>
        <v>60.470731412884724</v>
      </c>
      <c r="E29" s="96">
        <f t="shared" si="9"/>
        <v>111.05183227360138</v>
      </c>
      <c r="F29" s="96">
        <f t="shared" si="2"/>
        <v>171.52256368648611</v>
      </c>
      <c r="G29" s="96">
        <f t="shared" si="3"/>
        <v>18495.327063998622</v>
      </c>
      <c r="L29" s="110"/>
      <c r="M29" s="110"/>
      <c r="O29" s="176">
        <f t="shared" si="13"/>
        <v>44440</v>
      </c>
      <c r="P29" s="152">
        <v>9</v>
      </c>
      <c r="Q29" s="157">
        <f t="shared" si="4"/>
        <v>26264.708118479997</v>
      </c>
      <c r="R29" s="177">
        <f t="shared" si="10"/>
        <v>85.360301385059998</v>
      </c>
      <c r="S29" s="177">
        <f t="shared" si="11"/>
        <v>167.24873445578717</v>
      </c>
      <c r="T29" s="177">
        <f t="shared" si="5"/>
        <v>252.60903584084718</v>
      </c>
      <c r="U29" s="177">
        <f t="shared" si="6"/>
        <v>26097.459384024209</v>
      </c>
    </row>
    <row r="30" spans="1:21" x14ac:dyDescent="0.25">
      <c r="A30" s="94">
        <f t="shared" si="12"/>
        <v>44470</v>
      </c>
      <c r="B30" s="95">
        <v>10</v>
      </c>
      <c r="C30" s="82">
        <f t="shared" si="7"/>
        <v>18495.327063998622</v>
      </c>
      <c r="D30" s="96">
        <f t="shared" si="8"/>
        <v>60.10981295799553</v>
      </c>
      <c r="E30" s="96">
        <f t="shared" si="9"/>
        <v>111.41275072849059</v>
      </c>
      <c r="F30" s="96">
        <f t="shared" si="2"/>
        <v>171.52256368648614</v>
      </c>
      <c r="G30" s="96">
        <f t="shared" si="3"/>
        <v>18383.914313270132</v>
      </c>
      <c r="O30" s="176">
        <f t="shared" si="13"/>
        <v>44470</v>
      </c>
      <c r="P30" s="152">
        <v>10</v>
      </c>
      <c r="Q30" s="157">
        <f t="shared" si="4"/>
        <v>26097.459384024209</v>
      </c>
      <c r="R30" s="177">
        <f t="shared" si="10"/>
        <v>84.816742998078695</v>
      </c>
      <c r="S30" s="177">
        <f t="shared" si="11"/>
        <v>167.79229284276852</v>
      </c>
      <c r="T30" s="177">
        <f t="shared" si="5"/>
        <v>252.60903584084721</v>
      </c>
      <c r="U30" s="177">
        <f t="shared" si="6"/>
        <v>25929.66709118144</v>
      </c>
    </row>
    <row r="31" spans="1:21" x14ac:dyDescent="0.25">
      <c r="A31" s="94">
        <f t="shared" si="12"/>
        <v>44501</v>
      </c>
      <c r="B31" s="95">
        <v>11</v>
      </c>
      <c r="C31" s="82">
        <f t="shared" si="7"/>
        <v>18383.914313270132</v>
      </c>
      <c r="D31" s="96">
        <f t="shared" si="8"/>
        <v>59.747721518127925</v>
      </c>
      <c r="E31" s="96">
        <f t="shared" si="9"/>
        <v>111.77484216835818</v>
      </c>
      <c r="F31" s="96">
        <f t="shared" si="2"/>
        <v>171.52256368648611</v>
      </c>
      <c r="G31" s="96">
        <f t="shared" si="3"/>
        <v>18272.139471101775</v>
      </c>
      <c r="O31" s="176">
        <f t="shared" si="13"/>
        <v>44501</v>
      </c>
      <c r="P31" s="152">
        <v>11</v>
      </c>
      <c r="Q31" s="157">
        <f t="shared" si="4"/>
        <v>25929.66709118144</v>
      </c>
      <c r="R31" s="177">
        <f t="shared" si="10"/>
        <v>84.271418046339704</v>
      </c>
      <c r="S31" s="177">
        <f t="shared" si="11"/>
        <v>168.33761779450751</v>
      </c>
      <c r="T31" s="177">
        <f t="shared" si="5"/>
        <v>252.60903584084721</v>
      </c>
      <c r="U31" s="177">
        <f t="shared" si="6"/>
        <v>25761.329473386933</v>
      </c>
    </row>
    <row r="32" spans="1:21" x14ac:dyDescent="0.25">
      <c r="A32" s="94">
        <f t="shared" si="12"/>
        <v>44531</v>
      </c>
      <c r="B32" s="95">
        <v>12</v>
      </c>
      <c r="C32" s="82">
        <f t="shared" si="7"/>
        <v>18272.139471101775</v>
      </c>
      <c r="D32" s="96">
        <f t="shared" si="8"/>
        <v>59.384453281080766</v>
      </c>
      <c r="E32" s="96">
        <f t="shared" si="9"/>
        <v>112.13811040540536</v>
      </c>
      <c r="F32" s="96">
        <f t="shared" si="2"/>
        <v>171.52256368648614</v>
      </c>
      <c r="G32" s="96">
        <f t="shared" si="3"/>
        <v>18160.001360696369</v>
      </c>
      <c r="O32" s="176">
        <f t="shared" si="13"/>
        <v>44531</v>
      </c>
      <c r="P32" s="152">
        <v>12</v>
      </c>
      <c r="Q32" s="157">
        <f t="shared" si="4"/>
        <v>25761.329473386933</v>
      </c>
      <c r="R32" s="177">
        <f t="shared" si="10"/>
        <v>83.724320788507541</v>
      </c>
      <c r="S32" s="177">
        <f t="shared" si="11"/>
        <v>168.88471505233963</v>
      </c>
      <c r="T32" s="177">
        <f t="shared" si="5"/>
        <v>252.60903584084718</v>
      </c>
      <c r="U32" s="177">
        <f t="shared" si="6"/>
        <v>25592.444758334594</v>
      </c>
    </row>
    <row r="33" spans="1:21" x14ac:dyDescent="0.25">
      <c r="A33" s="94">
        <f t="shared" si="12"/>
        <v>44562</v>
      </c>
      <c r="B33" s="95">
        <v>13</v>
      </c>
      <c r="C33" s="82">
        <f t="shared" si="7"/>
        <v>18160.001360696369</v>
      </c>
      <c r="D33" s="96">
        <f t="shared" si="8"/>
        <v>59.020004422263199</v>
      </c>
      <c r="E33" s="96">
        <f t="shared" si="9"/>
        <v>112.50255926422291</v>
      </c>
      <c r="F33" s="96">
        <f t="shared" si="2"/>
        <v>171.52256368648611</v>
      </c>
      <c r="G33" s="96">
        <f t="shared" si="3"/>
        <v>18047.498801432146</v>
      </c>
      <c r="O33" s="176">
        <f t="shared" si="13"/>
        <v>44562</v>
      </c>
      <c r="P33" s="152">
        <v>13</v>
      </c>
      <c r="Q33" s="157">
        <f t="shared" si="4"/>
        <v>25592.444758334594</v>
      </c>
      <c r="R33" s="177">
        <f t="shared" si="10"/>
        <v>83.175445464587455</v>
      </c>
      <c r="S33" s="177">
        <f t="shared" si="11"/>
        <v>169.43359037625976</v>
      </c>
      <c r="T33" s="177">
        <f t="shared" si="5"/>
        <v>252.60903584084721</v>
      </c>
      <c r="U33" s="177">
        <f t="shared" si="6"/>
        <v>25423.011167958335</v>
      </c>
    </row>
    <row r="34" spans="1:21" x14ac:dyDescent="0.25">
      <c r="A34" s="94">
        <f t="shared" si="12"/>
        <v>44593</v>
      </c>
      <c r="B34" s="95">
        <v>14</v>
      </c>
      <c r="C34" s="82">
        <f t="shared" si="7"/>
        <v>18047.498801432146</v>
      </c>
      <c r="D34" s="96">
        <f t="shared" si="8"/>
        <v>58.654371104654473</v>
      </c>
      <c r="E34" s="96">
        <f t="shared" si="9"/>
        <v>112.86819258183162</v>
      </c>
      <c r="F34" s="96">
        <f t="shared" si="2"/>
        <v>171.52256368648608</v>
      </c>
      <c r="G34" s="96">
        <f t="shared" si="3"/>
        <v>17934.630608850315</v>
      </c>
      <c r="O34" s="176">
        <f t="shared" si="13"/>
        <v>44593</v>
      </c>
      <c r="P34" s="152">
        <v>14</v>
      </c>
      <c r="Q34" s="157">
        <f t="shared" si="4"/>
        <v>25423.011167958335</v>
      </c>
      <c r="R34" s="177">
        <f t="shared" si="10"/>
        <v>82.624786295864581</v>
      </c>
      <c r="S34" s="177">
        <f t="shared" si="11"/>
        <v>169.98424954498259</v>
      </c>
      <c r="T34" s="177">
        <f t="shared" si="5"/>
        <v>252.60903584084718</v>
      </c>
      <c r="U34" s="177">
        <f t="shared" si="6"/>
        <v>25253.026918413354</v>
      </c>
    </row>
    <row r="35" spans="1:21" x14ac:dyDescent="0.25">
      <c r="A35" s="94">
        <f t="shared" si="12"/>
        <v>44621</v>
      </c>
      <c r="B35" s="95">
        <v>15</v>
      </c>
      <c r="C35" s="82">
        <f t="shared" si="7"/>
        <v>17934.630608850315</v>
      </c>
      <c r="D35" s="96">
        <f t="shared" si="8"/>
        <v>58.287549478763523</v>
      </c>
      <c r="E35" s="96">
        <f t="shared" si="9"/>
        <v>113.2350142077226</v>
      </c>
      <c r="F35" s="96">
        <f t="shared" si="2"/>
        <v>171.52256368648614</v>
      </c>
      <c r="G35" s="96">
        <f t="shared" si="3"/>
        <v>17821.395594642592</v>
      </c>
      <c r="O35" s="176">
        <f t="shared" si="13"/>
        <v>44621</v>
      </c>
      <c r="P35" s="152">
        <v>15</v>
      </c>
      <c r="Q35" s="157">
        <f t="shared" si="4"/>
        <v>25253.026918413354</v>
      </c>
      <c r="R35" s="177">
        <f t="shared" si="10"/>
        <v>82.072337484843402</v>
      </c>
      <c r="S35" s="177">
        <f t="shared" si="11"/>
        <v>170.5366983560038</v>
      </c>
      <c r="T35" s="177">
        <f t="shared" si="5"/>
        <v>252.60903584084718</v>
      </c>
      <c r="U35" s="177">
        <f t="shared" si="6"/>
        <v>25082.490220057349</v>
      </c>
    </row>
    <row r="36" spans="1:21" x14ac:dyDescent="0.25">
      <c r="A36" s="94">
        <f t="shared" si="12"/>
        <v>44652</v>
      </c>
      <c r="B36" s="95">
        <v>16</v>
      </c>
      <c r="C36" s="82">
        <f t="shared" si="7"/>
        <v>17821.395594642592</v>
      </c>
      <c r="D36" s="96">
        <f t="shared" si="8"/>
        <v>57.919535682588425</v>
      </c>
      <c r="E36" s="96">
        <f t="shared" si="9"/>
        <v>113.60302800389769</v>
      </c>
      <c r="F36" s="96">
        <f t="shared" si="2"/>
        <v>171.52256368648611</v>
      </c>
      <c r="G36" s="96">
        <f t="shared" si="3"/>
        <v>17707.792566638695</v>
      </c>
      <c r="O36" s="176">
        <f t="shared" si="13"/>
        <v>44652</v>
      </c>
      <c r="P36" s="152">
        <v>16</v>
      </c>
      <c r="Q36" s="157">
        <f t="shared" si="4"/>
        <v>25082.490220057349</v>
      </c>
      <c r="R36" s="177">
        <f t="shared" si="10"/>
        <v>81.518093215186397</v>
      </c>
      <c r="S36" s="177">
        <f t="shared" si="11"/>
        <v>171.0909426256608</v>
      </c>
      <c r="T36" s="177">
        <f t="shared" si="5"/>
        <v>252.60903584084718</v>
      </c>
      <c r="U36" s="177">
        <f t="shared" si="6"/>
        <v>24911.399277431687</v>
      </c>
    </row>
    <row r="37" spans="1:21" x14ac:dyDescent="0.25">
      <c r="A37" s="94">
        <f t="shared" si="12"/>
        <v>44682</v>
      </c>
      <c r="B37" s="95">
        <v>17</v>
      </c>
      <c r="C37" s="82">
        <f t="shared" si="7"/>
        <v>17707.792566638695</v>
      </c>
      <c r="D37" s="96">
        <f t="shared" si="8"/>
        <v>57.550325841575756</v>
      </c>
      <c r="E37" s="96">
        <f t="shared" si="9"/>
        <v>113.97223784491035</v>
      </c>
      <c r="F37" s="96">
        <f t="shared" si="2"/>
        <v>171.52256368648611</v>
      </c>
      <c r="G37" s="96">
        <f t="shared" si="3"/>
        <v>17593.820328793783</v>
      </c>
      <c r="O37" s="176">
        <f t="shared" si="13"/>
        <v>44682</v>
      </c>
      <c r="P37" s="152">
        <v>17</v>
      </c>
      <c r="Q37" s="157">
        <f t="shared" si="4"/>
        <v>24911.399277431687</v>
      </c>
      <c r="R37" s="177">
        <f t="shared" si="10"/>
        <v>80.962047651652995</v>
      </c>
      <c r="S37" s="177">
        <f t="shared" si="11"/>
        <v>171.64698818919419</v>
      </c>
      <c r="T37" s="177">
        <f t="shared" si="5"/>
        <v>252.60903584084718</v>
      </c>
      <c r="U37" s="177">
        <f t="shared" si="6"/>
        <v>24739.752289242493</v>
      </c>
    </row>
    <row r="38" spans="1:21" x14ac:dyDescent="0.25">
      <c r="A38" s="94">
        <f t="shared" si="12"/>
        <v>44713</v>
      </c>
      <c r="B38" s="95">
        <v>18</v>
      </c>
      <c r="C38" s="82">
        <f t="shared" si="7"/>
        <v>17593.820328793783</v>
      </c>
      <c r="D38" s="96">
        <f t="shared" si="8"/>
        <v>57.179916068579793</v>
      </c>
      <c r="E38" s="96">
        <f t="shared" si="9"/>
        <v>114.34264761790632</v>
      </c>
      <c r="F38" s="96">
        <f t="shared" si="2"/>
        <v>171.52256368648611</v>
      </c>
      <c r="G38" s="96">
        <f t="shared" si="3"/>
        <v>17479.477681175878</v>
      </c>
      <c r="O38" s="176">
        <f t="shared" si="13"/>
        <v>44713</v>
      </c>
      <c r="P38" s="152">
        <v>18</v>
      </c>
      <c r="Q38" s="157">
        <f t="shared" si="4"/>
        <v>24739.752289242493</v>
      </c>
      <c r="R38" s="177">
        <f t="shared" si="10"/>
        <v>80.40419494003811</v>
      </c>
      <c r="S38" s="177">
        <f t="shared" si="11"/>
        <v>172.20484090080907</v>
      </c>
      <c r="T38" s="177">
        <f t="shared" si="5"/>
        <v>252.60903584084718</v>
      </c>
      <c r="U38" s="177">
        <f t="shared" si="6"/>
        <v>24567.547448341684</v>
      </c>
    </row>
    <row r="39" spans="1:21" x14ac:dyDescent="0.25">
      <c r="A39" s="94">
        <f t="shared" si="12"/>
        <v>44743</v>
      </c>
      <c r="B39" s="95">
        <v>19</v>
      </c>
      <c r="C39" s="82">
        <f t="shared" si="7"/>
        <v>17479.477681175878</v>
      </c>
      <c r="D39" s="96">
        <f t="shared" si="8"/>
        <v>56.808302463821605</v>
      </c>
      <c r="E39" s="96">
        <f t="shared" si="9"/>
        <v>114.7142612226645</v>
      </c>
      <c r="F39" s="96">
        <f t="shared" si="2"/>
        <v>171.52256368648611</v>
      </c>
      <c r="G39" s="96">
        <f t="shared" si="3"/>
        <v>17364.763419953215</v>
      </c>
      <c r="O39" s="176">
        <f t="shared" si="13"/>
        <v>44743</v>
      </c>
      <c r="P39" s="152">
        <v>19</v>
      </c>
      <c r="Q39" s="157">
        <f t="shared" si="4"/>
        <v>24567.547448341684</v>
      </c>
      <c r="R39" s="177">
        <f t="shared" si="10"/>
        <v>79.844529207110497</v>
      </c>
      <c r="S39" s="177">
        <f t="shared" si="11"/>
        <v>172.76450663373672</v>
      </c>
      <c r="T39" s="177">
        <f t="shared" si="5"/>
        <v>252.60903584084721</v>
      </c>
      <c r="U39" s="177">
        <f t="shared" si="6"/>
        <v>24394.782941707948</v>
      </c>
    </row>
    <row r="40" spans="1:21" x14ac:dyDescent="0.25">
      <c r="A40" s="94">
        <f t="shared" si="12"/>
        <v>44774</v>
      </c>
      <c r="B40" s="95">
        <v>20</v>
      </c>
      <c r="C40" s="82">
        <f t="shared" si="7"/>
        <v>17364.763419953215</v>
      </c>
      <c r="D40" s="96">
        <f t="shared" si="8"/>
        <v>56.435481114847946</v>
      </c>
      <c r="E40" s="96">
        <f t="shared" si="9"/>
        <v>115.08708257163818</v>
      </c>
      <c r="F40" s="96">
        <f t="shared" si="2"/>
        <v>171.52256368648614</v>
      </c>
      <c r="G40" s="96">
        <f t="shared" si="3"/>
        <v>17249.676337381577</v>
      </c>
      <c r="O40" s="176">
        <f t="shared" si="13"/>
        <v>44774</v>
      </c>
      <c r="P40" s="152">
        <v>20</v>
      </c>
      <c r="Q40" s="157">
        <f t="shared" si="4"/>
        <v>24394.782941707948</v>
      </c>
      <c r="R40" s="177">
        <f t="shared" si="10"/>
        <v>79.283044560550834</v>
      </c>
      <c r="S40" s="177">
        <f t="shared" si="11"/>
        <v>173.32599128029636</v>
      </c>
      <c r="T40" s="177">
        <f t="shared" si="5"/>
        <v>252.60903584084718</v>
      </c>
      <c r="U40" s="177">
        <f t="shared" si="6"/>
        <v>24221.456950427651</v>
      </c>
    </row>
    <row r="41" spans="1:21" x14ac:dyDescent="0.25">
      <c r="A41" s="94">
        <f t="shared" si="12"/>
        <v>44805</v>
      </c>
      <c r="B41" s="95">
        <v>21</v>
      </c>
      <c r="C41" s="82">
        <f t="shared" si="7"/>
        <v>17249.676337381577</v>
      </c>
      <c r="D41" s="96">
        <f t="shared" si="8"/>
        <v>56.061448096490125</v>
      </c>
      <c r="E41" s="96">
        <f t="shared" si="9"/>
        <v>115.46111558999601</v>
      </c>
      <c r="F41" s="96">
        <f t="shared" si="2"/>
        <v>171.52256368648614</v>
      </c>
      <c r="G41" s="96">
        <f t="shared" si="3"/>
        <v>17134.215221791583</v>
      </c>
      <c r="O41" s="176">
        <f t="shared" si="13"/>
        <v>44805</v>
      </c>
      <c r="P41" s="152">
        <v>21</v>
      </c>
      <c r="Q41" s="157">
        <f t="shared" si="4"/>
        <v>24221.456950427651</v>
      </c>
      <c r="R41" s="177">
        <f t="shared" si="10"/>
        <v>78.719735088889891</v>
      </c>
      <c r="S41" s="177">
        <f t="shared" si="11"/>
        <v>173.88930075195734</v>
      </c>
      <c r="T41" s="177">
        <f t="shared" si="5"/>
        <v>252.60903584084724</v>
      </c>
      <c r="U41" s="177">
        <f t="shared" si="6"/>
        <v>24047.567649675693</v>
      </c>
    </row>
    <row r="42" spans="1:21" x14ac:dyDescent="0.25">
      <c r="A42" s="94">
        <f t="shared" si="12"/>
        <v>44835</v>
      </c>
      <c r="B42" s="95">
        <v>22</v>
      </c>
      <c r="C42" s="82">
        <f t="shared" si="7"/>
        <v>17134.215221791583</v>
      </c>
      <c r="D42" s="96">
        <f t="shared" si="8"/>
        <v>55.686199470822643</v>
      </c>
      <c r="E42" s="96">
        <f t="shared" si="9"/>
        <v>115.83636421566348</v>
      </c>
      <c r="F42" s="96">
        <f t="shared" si="2"/>
        <v>171.52256368648614</v>
      </c>
      <c r="G42" s="96">
        <f t="shared" si="3"/>
        <v>17018.378857575921</v>
      </c>
      <c r="O42" s="176">
        <f t="shared" si="13"/>
        <v>44835</v>
      </c>
      <c r="P42" s="152">
        <v>22</v>
      </c>
      <c r="Q42" s="157">
        <f t="shared" si="4"/>
        <v>24047.567649675693</v>
      </c>
      <c r="R42" s="177">
        <f t="shared" si="10"/>
        <v>78.154594861446029</v>
      </c>
      <c r="S42" s="177">
        <f t="shared" si="11"/>
        <v>174.4544409794012</v>
      </c>
      <c r="T42" s="177">
        <f t="shared" si="5"/>
        <v>252.60903584084724</v>
      </c>
      <c r="U42" s="177">
        <f t="shared" si="6"/>
        <v>23873.113208696293</v>
      </c>
    </row>
    <row r="43" spans="1:21" x14ac:dyDescent="0.25">
      <c r="A43" s="94">
        <f t="shared" si="12"/>
        <v>44866</v>
      </c>
      <c r="B43" s="95">
        <v>23</v>
      </c>
      <c r="C43" s="82">
        <f t="shared" si="7"/>
        <v>17018.378857575921</v>
      </c>
      <c r="D43" s="96">
        <f t="shared" si="8"/>
        <v>55.309731287121714</v>
      </c>
      <c r="E43" s="96">
        <f t="shared" si="9"/>
        <v>116.21283239936439</v>
      </c>
      <c r="F43" s="96">
        <f t="shared" si="2"/>
        <v>171.52256368648611</v>
      </c>
      <c r="G43" s="96">
        <f t="shared" si="3"/>
        <v>16902.166025176557</v>
      </c>
      <c r="O43" s="176">
        <f t="shared" si="13"/>
        <v>44866</v>
      </c>
      <c r="P43" s="152">
        <v>23</v>
      </c>
      <c r="Q43" s="157">
        <f t="shared" si="4"/>
        <v>23873.113208696293</v>
      </c>
      <c r="R43" s="177">
        <f t="shared" si="10"/>
        <v>77.587617928262944</v>
      </c>
      <c r="S43" s="177">
        <f t="shared" si="11"/>
        <v>175.02141791258424</v>
      </c>
      <c r="T43" s="177">
        <f t="shared" si="5"/>
        <v>252.60903584084718</v>
      </c>
      <c r="U43" s="177">
        <f t="shared" si="6"/>
        <v>23698.09179078371</v>
      </c>
    </row>
    <row r="44" spans="1:21" x14ac:dyDescent="0.25">
      <c r="A44" s="94">
        <f t="shared" si="12"/>
        <v>44896</v>
      </c>
      <c r="B44" s="95">
        <v>24</v>
      </c>
      <c r="C44" s="82">
        <f t="shared" si="7"/>
        <v>16902.166025176557</v>
      </c>
      <c r="D44" s="96">
        <f t="shared" si="8"/>
        <v>54.932039581823794</v>
      </c>
      <c r="E44" s="96">
        <f t="shared" si="9"/>
        <v>116.59052410466232</v>
      </c>
      <c r="F44" s="96">
        <f t="shared" si="2"/>
        <v>171.52256368648611</v>
      </c>
      <c r="G44" s="96">
        <f t="shared" si="3"/>
        <v>16785.575501071893</v>
      </c>
      <c r="O44" s="176">
        <f t="shared" si="13"/>
        <v>44896</v>
      </c>
      <c r="P44" s="152">
        <v>24</v>
      </c>
      <c r="Q44" s="157">
        <f t="shared" si="4"/>
        <v>23698.09179078371</v>
      </c>
      <c r="R44" s="177">
        <f t="shared" si="10"/>
        <v>77.018798320047068</v>
      </c>
      <c r="S44" s="177">
        <f t="shared" si="11"/>
        <v>175.59023752080012</v>
      </c>
      <c r="T44" s="177">
        <f t="shared" si="5"/>
        <v>252.60903584084718</v>
      </c>
      <c r="U44" s="177">
        <f t="shared" si="6"/>
        <v>23522.501553262911</v>
      </c>
    </row>
    <row r="45" spans="1:21" x14ac:dyDescent="0.25">
      <c r="A45" s="94">
        <f t="shared" si="12"/>
        <v>44927</v>
      </c>
      <c r="B45" s="95">
        <v>25</v>
      </c>
      <c r="C45" s="82">
        <f t="shared" si="7"/>
        <v>16785.575501071893</v>
      </c>
      <c r="D45" s="96">
        <f t="shared" si="8"/>
        <v>54.553120378483641</v>
      </c>
      <c r="E45" s="96">
        <f t="shared" si="9"/>
        <v>116.96944330800248</v>
      </c>
      <c r="F45" s="96">
        <f t="shared" si="2"/>
        <v>171.52256368648614</v>
      </c>
      <c r="G45" s="96">
        <f t="shared" si="3"/>
        <v>16668.606057763889</v>
      </c>
      <c r="O45" s="176">
        <f t="shared" si="13"/>
        <v>44927</v>
      </c>
      <c r="P45" s="152">
        <v>25</v>
      </c>
      <c r="Q45" s="157">
        <f t="shared" si="4"/>
        <v>23522.501553262911</v>
      </c>
      <c r="R45" s="177">
        <f t="shared" si="10"/>
        <v>76.44813004810446</v>
      </c>
      <c r="S45" s="177">
        <f t="shared" si="11"/>
        <v>176.16090579274274</v>
      </c>
      <c r="T45" s="177">
        <f t="shared" si="5"/>
        <v>252.60903584084718</v>
      </c>
      <c r="U45" s="177">
        <f t="shared" si="6"/>
        <v>23346.34064747017</v>
      </c>
    </row>
    <row r="46" spans="1:21" x14ac:dyDescent="0.25">
      <c r="A46" s="94">
        <f t="shared" si="12"/>
        <v>44958</v>
      </c>
      <c r="B46" s="95">
        <v>26</v>
      </c>
      <c r="C46" s="82">
        <f t="shared" si="7"/>
        <v>16668.606057763889</v>
      </c>
      <c r="D46" s="96">
        <f t="shared" si="8"/>
        <v>54.172969687732625</v>
      </c>
      <c r="E46" s="96">
        <f t="shared" si="9"/>
        <v>117.34959399875349</v>
      </c>
      <c r="F46" s="96">
        <f t="shared" si="2"/>
        <v>171.52256368648611</v>
      </c>
      <c r="G46" s="96">
        <f t="shared" si="3"/>
        <v>16551.256463765134</v>
      </c>
      <c r="O46" s="176">
        <f t="shared" si="13"/>
        <v>44958</v>
      </c>
      <c r="P46" s="152">
        <v>26</v>
      </c>
      <c r="Q46" s="157">
        <f t="shared" si="4"/>
        <v>23346.34064747017</v>
      </c>
      <c r="R46" s="177">
        <f t="shared" si="10"/>
        <v>75.875607104278046</v>
      </c>
      <c r="S46" s="177">
        <f t="shared" si="11"/>
        <v>176.73342873656915</v>
      </c>
      <c r="T46" s="177">
        <f t="shared" si="5"/>
        <v>252.60903584084718</v>
      </c>
      <c r="U46" s="177">
        <f t="shared" si="6"/>
        <v>23169.607218733599</v>
      </c>
    </row>
    <row r="47" spans="1:21" x14ac:dyDescent="0.25">
      <c r="A47" s="94">
        <f t="shared" si="12"/>
        <v>44986</v>
      </c>
      <c r="B47" s="95">
        <v>27</v>
      </c>
      <c r="C47" s="82">
        <f t="shared" si="7"/>
        <v>16551.256463765134</v>
      </c>
      <c r="D47" s="96">
        <f t="shared" si="8"/>
        <v>53.79158350723668</v>
      </c>
      <c r="E47" s="96">
        <f t="shared" si="9"/>
        <v>117.73098017924944</v>
      </c>
      <c r="F47" s="96">
        <f t="shared" si="2"/>
        <v>171.52256368648614</v>
      </c>
      <c r="G47" s="96">
        <f t="shared" si="3"/>
        <v>16433.525483585883</v>
      </c>
      <c r="O47" s="176">
        <f t="shared" si="13"/>
        <v>44986</v>
      </c>
      <c r="P47" s="152">
        <v>27</v>
      </c>
      <c r="Q47" s="157">
        <f t="shared" si="4"/>
        <v>23169.607218733599</v>
      </c>
      <c r="R47" s="177">
        <f t="shared" si="10"/>
        <v>75.301223460884188</v>
      </c>
      <c r="S47" s="177">
        <f t="shared" si="11"/>
        <v>177.307812379963</v>
      </c>
      <c r="T47" s="177">
        <f t="shared" si="5"/>
        <v>252.60903584084718</v>
      </c>
      <c r="U47" s="177">
        <f t="shared" si="6"/>
        <v>22992.299406353635</v>
      </c>
    </row>
    <row r="48" spans="1:21" x14ac:dyDescent="0.25">
      <c r="A48" s="94">
        <f t="shared" si="12"/>
        <v>45017</v>
      </c>
      <c r="B48" s="95">
        <v>28</v>
      </c>
      <c r="C48" s="82">
        <f t="shared" si="7"/>
        <v>16433.525483585883</v>
      </c>
      <c r="D48" s="96">
        <f t="shared" si="8"/>
        <v>53.40895782165412</v>
      </c>
      <c r="E48" s="96">
        <f t="shared" si="9"/>
        <v>118.11360586483198</v>
      </c>
      <c r="F48" s="96">
        <f t="shared" si="2"/>
        <v>171.52256368648611</v>
      </c>
      <c r="G48" s="96">
        <f t="shared" si="3"/>
        <v>16315.411877721051</v>
      </c>
      <c r="O48" s="176">
        <f t="shared" si="13"/>
        <v>45017</v>
      </c>
      <c r="P48" s="152">
        <v>28</v>
      </c>
      <c r="Q48" s="157">
        <f t="shared" si="4"/>
        <v>22992.299406353635</v>
      </c>
      <c r="R48" s="177">
        <f t="shared" si="10"/>
        <v>74.724973070649312</v>
      </c>
      <c r="S48" s="177">
        <f t="shared" si="11"/>
        <v>177.88406277019786</v>
      </c>
      <c r="T48" s="177">
        <f t="shared" si="5"/>
        <v>252.60903584084718</v>
      </c>
      <c r="U48" s="177">
        <f t="shared" si="6"/>
        <v>22814.415343583438</v>
      </c>
    </row>
    <row r="49" spans="1:21" x14ac:dyDescent="0.25">
      <c r="A49" s="94">
        <f t="shared" si="12"/>
        <v>45047</v>
      </c>
      <c r="B49" s="95">
        <v>29</v>
      </c>
      <c r="C49" s="82">
        <f t="shared" si="7"/>
        <v>16315.411877721051</v>
      </c>
      <c r="D49" s="96">
        <f t="shared" si="8"/>
        <v>53.025088602593421</v>
      </c>
      <c r="E49" s="96">
        <f t="shared" si="9"/>
        <v>118.4974750838927</v>
      </c>
      <c r="F49" s="96">
        <f t="shared" si="2"/>
        <v>171.52256368648611</v>
      </c>
      <c r="G49" s="96">
        <f t="shared" si="3"/>
        <v>16196.91440263716</v>
      </c>
      <c r="O49" s="176">
        <f t="shared" si="13"/>
        <v>45047</v>
      </c>
      <c r="P49" s="152">
        <v>29</v>
      </c>
      <c r="Q49" s="157">
        <f t="shared" si="4"/>
        <v>22814.415343583438</v>
      </c>
      <c r="R49" s="177">
        <f t="shared" si="10"/>
        <v>74.146849866646178</v>
      </c>
      <c r="S49" s="177">
        <f t="shared" si="11"/>
        <v>178.46218597420102</v>
      </c>
      <c r="T49" s="177">
        <f t="shared" si="5"/>
        <v>252.60903584084718</v>
      </c>
      <c r="U49" s="177">
        <f t="shared" si="6"/>
        <v>22635.953157609238</v>
      </c>
    </row>
    <row r="50" spans="1:21" x14ac:dyDescent="0.25">
      <c r="A50" s="94">
        <f t="shared" si="12"/>
        <v>45078</v>
      </c>
      <c r="B50" s="95">
        <v>30</v>
      </c>
      <c r="C50" s="82">
        <f t="shared" si="7"/>
        <v>16196.91440263716</v>
      </c>
      <c r="D50" s="96">
        <f t="shared" si="8"/>
        <v>52.639971808570763</v>
      </c>
      <c r="E50" s="96">
        <f t="shared" si="9"/>
        <v>118.88259187791535</v>
      </c>
      <c r="F50" s="96">
        <f t="shared" si="2"/>
        <v>171.52256368648611</v>
      </c>
      <c r="G50" s="96">
        <f t="shared" si="3"/>
        <v>16078.031810759245</v>
      </c>
      <c r="O50" s="176">
        <f t="shared" si="13"/>
        <v>45078</v>
      </c>
      <c r="P50" s="152">
        <v>30</v>
      </c>
      <c r="Q50" s="157">
        <f t="shared" si="4"/>
        <v>22635.953157609238</v>
      </c>
      <c r="R50" s="177">
        <f t="shared" si="10"/>
        <v>73.566847762230026</v>
      </c>
      <c r="S50" s="177">
        <f t="shared" si="11"/>
        <v>179.04218807861716</v>
      </c>
      <c r="T50" s="177">
        <f t="shared" si="5"/>
        <v>252.60903584084718</v>
      </c>
      <c r="U50" s="177">
        <f t="shared" si="6"/>
        <v>22456.910969530622</v>
      </c>
    </row>
    <row r="51" spans="1:21" x14ac:dyDescent="0.25">
      <c r="A51" s="94">
        <f t="shared" si="12"/>
        <v>45108</v>
      </c>
      <c r="B51" s="95">
        <v>31</v>
      </c>
      <c r="C51" s="82">
        <f t="shared" si="7"/>
        <v>16078.031810759245</v>
      </c>
      <c r="D51" s="96">
        <f t="shared" si="8"/>
        <v>52.253603384967541</v>
      </c>
      <c r="E51" s="96">
        <f t="shared" si="9"/>
        <v>119.26896030151859</v>
      </c>
      <c r="F51" s="96">
        <f t="shared" si="2"/>
        <v>171.52256368648614</v>
      </c>
      <c r="G51" s="96">
        <f t="shared" si="3"/>
        <v>15958.762850457726</v>
      </c>
      <c r="O51" s="176">
        <f t="shared" si="13"/>
        <v>45108</v>
      </c>
      <c r="P51" s="152">
        <v>31</v>
      </c>
      <c r="Q51" s="157">
        <f t="shared" si="4"/>
        <v>22456.910969530622</v>
      </c>
      <c r="R51" s="177">
        <f t="shared" si="10"/>
        <v>72.984960650974514</v>
      </c>
      <c r="S51" s="177">
        <f t="shared" si="11"/>
        <v>179.62407518987268</v>
      </c>
      <c r="T51" s="177">
        <f t="shared" si="5"/>
        <v>252.60903584084718</v>
      </c>
      <c r="U51" s="177">
        <f t="shared" si="6"/>
        <v>22277.286894340748</v>
      </c>
    </row>
    <row r="52" spans="1:21" x14ac:dyDescent="0.25">
      <c r="A52" s="94">
        <f t="shared" si="12"/>
        <v>45139</v>
      </c>
      <c r="B52" s="95">
        <v>32</v>
      </c>
      <c r="C52" s="82">
        <f t="shared" si="7"/>
        <v>15958.762850457726</v>
      </c>
      <c r="D52" s="96">
        <f t="shared" si="8"/>
        <v>51.865979263987604</v>
      </c>
      <c r="E52" s="96">
        <f t="shared" si="9"/>
        <v>119.65658442249851</v>
      </c>
      <c r="F52" s="96">
        <f t="shared" si="2"/>
        <v>171.52256368648611</v>
      </c>
      <c r="G52" s="96">
        <f t="shared" si="3"/>
        <v>15839.106266035227</v>
      </c>
      <c r="O52" s="176">
        <f t="shared" si="13"/>
        <v>45139</v>
      </c>
      <c r="P52" s="152">
        <v>32</v>
      </c>
      <c r="Q52" s="157">
        <f t="shared" si="4"/>
        <v>22277.286894340748</v>
      </c>
      <c r="R52" s="177">
        <f t="shared" si="10"/>
        <v>72.401182406607433</v>
      </c>
      <c r="S52" s="177">
        <f t="shared" si="11"/>
        <v>180.20785343423978</v>
      </c>
      <c r="T52" s="177">
        <f t="shared" si="5"/>
        <v>252.60903584084721</v>
      </c>
      <c r="U52" s="177">
        <f t="shared" si="6"/>
        <v>22097.079040906508</v>
      </c>
    </row>
    <row r="53" spans="1:21" x14ac:dyDescent="0.25">
      <c r="A53" s="94">
        <f t="shared" si="12"/>
        <v>45170</v>
      </c>
      <c r="B53" s="95">
        <v>33</v>
      </c>
      <c r="C53" s="82">
        <f t="shared" si="7"/>
        <v>15839.106266035227</v>
      </c>
      <c r="D53" s="96">
        <f t="shared" si="8"/>
        <v>51.477095364614478</v>
      </c>
      <c r="E53" s="96">
        <f t="shared" si="9"/>
        <v>120.04546832187162</v>
      </c>
      <c r="F53" s="96">
        <f t="shared" si="2"/>
        <v>171.52256368648611</v>
      </c>
      <c r="G53" s="96">
        <f t="shared" si="3"/>
        <v>15719.060797713355</v>
      </c>
      <c r="O53" s="176">
        <f t="shared" si="13"/>
        <v>45170</v>
      </c>
      <c r="P53" s="152">
        <v>33</v>
      </c>
      <c r="Q53" s="157">
        <f t="shared" si="4"/>
        <v>22097.079040906508</v>
      </c>
      <c r="R53" s="177">
        <f t="shared" si="10"/>
        <v>71.815506882946138</v>
      </c>
      <c r="S53" s="177">
        <f t="shared" si="11"/>
        <v>180.79352895790103</v>
      </c>
      <c r="T53" s="177">
        <f t="shared" si="5"/>
        <v>252.60903584084718</v>
      </c>
      <c r="U53" s="177">
        <f t="shared" ref="U53:U84" si="14">Q53-S53</f>
        <v>21916.285511948608</v>
      </c>
    </row>
    <row r="54" spans="1:21" x14ac:dyDescent="0.25">
      <c r="A54" s="94">
        <f t="shared" si="12"/>
        <v>45200</v>
      </c>
      <c r="B54" s="95">
        <v>34</v>
      </c>
      <c r="C54" s="82">
        <f t="shared" si="7"/>
        <v>15719.060797713355</v>
      </c>
      <c r="D54" s="96">
        <f t="shared" si="8"/>
        <v>51.086947592568407</v>
      </c>
      <c r="E54" s="96">
        <f t="shared" si="9"/>
        <v>120.4356160939177</v>
      </c>
      <c r="F54" s="96">
        <f t="shared" si="2"/>
        <v>171.52256368648611</v>
      </c>
      <c r="G54" s="96">
        <f t="shared" si="3"/>
        <v>15598.625181619438</v>
      </c>
      <c r="O54" s="176">
        <f t="shared" si="13"/>
        <v>45200</v>
      </c>
      <c r="P54" s="152">
        <v>34</v>
      </c>
      <c r="Q54" s="157">
        <f t="shared" ref="Q54:Q85" si="15">U53</f>
        <v>21916.285511948608</v>
      </c>
      <c r="R54" s="177">
        <f t="shared" si="10"/>
        <v>71.227927913832971</v>
      </c>
      <c r="S54" s="177">
        <f t="shared" si="11"/>
        <v>181.3811079270142</v>
      </c>
      <c r="T54" s="177">
        <f t="shared" si="5"/>
        <v>252.60903584084718</v>
      </c>
      <c r="U54" s="177">
        <f t="shared" si="14"/>
        <v>21734.904404021596</v>
      </c>
    </row>
    <row r="55" spans="1:21" x14ac:dyDescent="0.25">
      <c r="A55" s="94">
        <f t="shared" si="12"/>
        <v>45231</v>
      </c>
      <c r="B55" s="95">
        <v>35</v>
      </c>
      <c r="C55" s="82">
        <f t="shared" si="7"/>
        <v>15598.625181619438</v>
      </c>
      <c r="D55" s="96">
        <f t="shared" si="8"/>
        <v>50.695531840263172</v>
      </c>
      <c r="E55" s="96">
        <f t="shared" si="9"/>
        <v>120.82703184622295</v>
      </c>
      <c r="F55" s="96">
        <f t="shared" si="2"/>
        <v>171.52256368648614</v>
      </c>
      <c r="G55" s="96">
        <f t="shared" si="3"/>
        <v>15477.798149773214</v>
      </c>
      <c r="O55" s="176">
        <f t="shared" si="13"/>
        <v>45231</v>
      </c>
      <c r="P55" s="152">
        <v>35</v>
      </c>
      <c r="Q55" s="157">
        <f t="shared" si="15"/>
        <v>21734.904404021596</v>
      </c>
      <c r="R55" s="177">
        <f t="shared" si="10"/>
        <v>70.638439313070165</v>
      </c>
      <c r="S55" s="177">
        <f t="shared" si="11"/>
        <v>181.97059652777702</v>
      </c>
      <c r="T55" s="177">
        <f t="shared" si="5"/>
        <v>252.60903584084718</v>
      </c>
      <c r="U55" s="177">
        <f t="shared" si="14"/>
        <v>21552.93380749382</v>
      </c>
    </row>
    <row r="56" spans="1:21" x14ac:dyDescent="0.25">
      <c r="A56" s="94">
        <f t="shared" si="12"/>
        <v>45261</v>
      </c>
      <c r="B56" s="95">
        <v>36</v>
      </c>
      <c r="C56" s="82">
        <f t="shared" si="7"/>
        <v>15477.798149773214</v>
      </c>
      <c r="D56" s="96">
        <f t="shared" si="8"/>
        <v>50.302843986762944</v>
      </c>
      <c r="E56" s="96">
        <f t="shared" si="9"/>
        <v>121.21971969972317</v>
      </c>
      <c r="F56" s="96">
        <f t="shared" si="2"/>
        <v>171.52256368648611</v>
      </c>
      <c r="G56" s="96">
        <f t="shared" si="3"/>
        <v>15356.57843007349</v>
      </c>
      <c r="O56" s="176">
        <f t="shared" si="13"/>
        <v>45261</v>
      </c>
      <c r="P56" s="152">
        <v>36</v>
      </c>
      <c r="Q56" s="157">
        <f t="shared" si="15"/>
        <v>21552.93380749382</v>
      </c>
      <c r="R56" s="177">
        <f t="shared" si="10"/>
        <v>70.047034874354907</v>
      </c>
      <c r="S56" s="177">
        <f t="shared" si="11"/>
        <v>182.56200096649229</v>
      </c>
      <c r="T56" s="177">
        <f t="shared" si="5"/>
        <v>252.60903584084718</v>
      </c>
      <c r="U56" s="177">
        <f t="shared" si="14"/>
        <v>21370.371806527328</v>
      </c>
    </row>
    <row r="57" spans="1:21" x14ac:dyDescent="0.25">
      <c r="A57" s="94">
        <f t="shared" si="12"/>
        <v>45292</v>
      </c>
      <c r="B57" s="95">
        <v>37</v>
      </c>
      <c r="C57" s="82">
        <f t="shared" si="7"/>
        <v>15356.57843007349</v>
      </c>
      <c r="D57" s="96">
        <f t="shared" si="8"/>
        <v>49.908879897738849</v>
      </c>
      <c r="E57" s="96">
        <f t="shared" si="9"/>
        <v>121.61368378874728</v>
      </c>
      <c r="F57" s="96">
        <f t="shared" si="2"/>
        <v>171.52256368648614</v>
      </c>
      <c r="G57" s="96">
        <f t="shared" si="3"/>
        <v>15234.964746284742</v>
      </c>
      <c r="O57" s="176">
        <f t="shared" si="13"/>
        <v>45292</v>
      </c>
      <c r="P57" s="152">
        <v>37</v>
      </c>
      <c r="Q57" s="157">
        <f t="shared" si="15"/>
        <v>21370.371806527328</v>
      </c>
      <c r="R57" s="177">
        <f t="shared" si="10"/>
        <v>69.453708371213807</v>
      </c>
      <c r="S57" s="177">
        <f t="shared" si="11"/>
        <v>183.15532746963339</v>
      </c>
      <c r="T57" s="177">
        <f t="shared" si="5"/>
        <v>252.60903584084718</v>
      </c>
      <c r="U57" s="177">
        <f t="shared" si="14"/>
        <v>21187.216479057694</v>
      </c>
    </row>
    <row r="58" spans="1:21" x14ac:dyDescent="0.25">
      <c r="A58" s="94">
        <f t="shared" si="12"/>
        <v>45323</v>
      </c>
      <c r="B58" s="95">
        <v>38</v>
      </c>
      <c r="C58" s="82">
        <f t="shared" si="7"/>
        <v>15234.964746284742</v>
      </c>
      <c r="D58" s="96">
        <f t="shared" si="8"/>
        <v>49.51363542542542</v>
      </c>
      <c r="E58" s="96">
        <f t="shared" si="9"/>
        <v>122.0089282610607</v>
      </c>
      <c r="F58" s="96">
        <f t="shared" si="2"/>
        <v>171.52256368648614</v>
      </c>
      <c r="G58" s="96">
        <f t="shared" si="3"/>
        <v>15112.955818023682</v>
      </c>
      <c r="O58" s="176">
        <f t="shared" si="13"/>
        <v>45323</v>
      </c>
      <c r="P58" s="152">
        <v>38</v>
      </c>
      <c r="Q58" s="157">
        <f t="shared" si="15"/>
        <v>21187.216479057694</v>
      </c>
      <c r="R58" s="177">
        <f t="shared" si="10"/>
        <v>68.858453556937491</v>
      </c>
      <c r="S58" s="177">
        <f t="shared" si="11"/>
        <v>183.75058228390969</v>
      </c>
      <c r="T58" s="177">
        <f t="shared" si="5"/>
        <v>252.60903584084718</v>
      </c>
      <c r="U58" s="177">
        <f t="shared" si="14"/>
        <v>21003.465896773785</v>
      </c>
    </row>
    <row r="59" spans="1:21" x14ac:dyDescent="0.25">
      <c r="A59" s="94">
        <f t="shared" si="12"/>
        <v>45352</v>
      </c>
      <c r="B59" s="95">
        <v>39</v>
      </c>
      <c r="C59" s="82">
        <f t="shared" si="7"/>
        <v>15112.955818023682</v>
      </c>
      <c r="D59" s="96">
        <f t="shared" si="8"/>
        <v>49.117106408576973</v>
      </c>
      <c r="E59" s="96">
        <f t="shared" si="9"/>
        <v>122.40545727790916</v>
      </c>
      <c r="F59" s="96">
        <f t="shared" si="2"/>
        <v>171.52256368648614</v>
      </c>
      <c r="G59" s="96">
        <f t="shared" si="3"/>
        <v>14990.550360745772</v>
      </c>
      <c r="O59" s="176">
        <f t="shared" si="13"/>
        <v>45352</v>
      </c>
      <c r="P59" s="152">
        <v>39</v>
      </c>
      <c r="Q59" s="157">
        <f t="shared" si="15"/>
        <v>21003.465896773785</v>
      </c>
      <c r="R59" s="177">
        <f t="shared" si="10"/>
        <v>68.261264164514785</v>
      </c>
      <c r="S59" s="177">
        <f t="shared" si="11"/>
        <v>184.34777167633243</v>
      </c>
      <c r="T59" s="177">
        <f t="shared" si="5"/>
        <v>252.60903584084721</v>
      </c>
      <c r="U59" s="177">
        <f t="shared" si="14"/>
        <v>20819.118125097451</v>
      </c>
    </row>
    <row r="60" spans="1:21" x14ac:dyDescent="0.25">
      <c r="A60" s="94">
        <f t="shared" si="12"/>
        <v>45383</v>
      </c>
      <c r="B60" s="95">
        <v>40</v>
      </c>
      <c r="C60" s="82">
        <f t="shared" si="7"/>
        <v>14990.550360745772</v>
      </c>
      <c r="D60" s="96">
        <f t="shared" si="8"/>
        <v>48.719288672423772</v>
      </c>
      <c r="E60" s="96">
        <f t="shared" si="9"/>
        <v>122.80327501406235</v>
      </c>
      <c r="F60" s="96">
        <f t="shared" si="2"/>
        <v>171.52256368648614</v>
      </c>
      <c r="G60" s="96">
        <f t="shared" si="3"/>
        <v>14867.747085731709</v>
      </c>
      <c r="O60" s="176">
        <f t="shared" si="13"/>
        <v>45383</v>
      </c>
      <c r="P60" s="152">
        <v>40</v>
      </c>
      <c r="Q60" s="157">
        <f t="shared" si="15"/>
        <v>20819.118125097451</v>
      </c>
      <c r="R60" s="177">
        <f t="shared" si="10"/>
        <v>67.662133906566709</v>
      </c>
      <c r="S60" s="177">
        <f t="shared" si="11"/>
        <v>184.94690193428048</v>
      </c>
      <c r="T60" s="177">
        <f t="shared" si="5"/>
        <v>252.60903584084718</v>
      </c>
      <c r="U60" s="177">
        <f t="shared" si="14"/>
        <v>20634.171223163172</v>
      </c>
    </row>
    <row r="61" spans="1:21" x14ac:dyDescent="0.25">
      <c r="A61" s="94">
        <f t="shared" si="12"/>
        <v>45413</v>
      </c>
      <c r="B61" s="95">
        <v>41</v>
      </c>
      <c r="C61" s="82">
        <f t="shared" si="7"/>
        <v>14867.747085731709</v>
      </c>
      <c r="D61" s="96">
        <f t="shared" si="8"/>
        <v>48.320178028628057</v>
      </c>
      <c r="E61" s="96">
        <f t="shared" si="9"/>
        <v>123.20238565785806</v>
      </c>
      <c r="F61" s="96">
        <f t="shared" si="2"/>
        <v>171.52256368648611</v>
      </c>
      <c r="G61" s="96">
        <f t="shared" si="3"/>
        <v>14744.544700073851</v>
      </c>
      <c r="O61" s="176">
        <f t="shared" si="13"/>
        <v>45413</v>
      </c>
      <c r="P61" s="152">
        <v>41</v>
      </c>
      <c r="Q61" s="157">
        <f t="shared" si="15"/>
        <v>20634.171223163172</v>
      </c>
      <c r="R61" s="177">
        <f t="shared" si="10"/>
        <v>67.061056475280296</v>
      </c>
      <c r="S61" s="177">
        <f t="shared" si="11"/>
        <v>185.54797936556693</v>
      </c>
      <c r="T61" s="177">
        <f t="shared" si="5"/>
        <v>252.60903584084724</v>
      </c>
      <c r="U61" s="177">
        <f t="shared" si="14"/>
        <v>20448.623243797603</v>
      </c>
    </row>
    <row r="62" spans="1:21" x14ac:dyDescent="0.25">
      <c r="A62" s="94">
        <f t="shared" si="12"/>
        <v>45444</v>
      </c>
      <c r="B62" s="95">
        <v>42</v>
      </c>
      <c r="C62" s="82">
        <f t="shared" si="7"/>
        <v>14744.544700073851</v>
      </c>
      <c r="D62" s="96">
        <f t="shared" si="8"/>
        <v>47.919770275240026</v>
      </c>
      <c r="E62" s="96">
        <f t="shared" si="9"/>
        <v>123.6027934112461</v>
      </c>
      <c r="F62" s="96">
        <f t="shared" si="2"/>
        <v>171.52256368648614</v>
      </c>
      <c r="G62" s="96">
        <f t="shared" si="3"/>
        <v>14620.941906662605</v>
      </c>
      <c r="O62" s="176">
        <f t="shared" si="13"/>
        <v>45444</v>
      </c>
      <c r="P62" s="152">
        <v>42</v>
      </c>
      <c r="Q62" s="157">
        <f t="shared" si="15"/>
        <v>20448.623243797603</v>
      </c>
      <c r="R62" s="177">
        <f t="shared" si="10"/>
        <v>66.458025542342213</v>
      </c>
      <c r="S62" s="177">
        <f t="shared" si="11"/>
        <v>186.15101029850499</v>
      </c>
      <c r="T62" s="177">
        <f t="shared" si="5"/>
        <v>252.60903584084718</v>
      </c>
      <c r="U62" s="177">
        <f t="shared" si="14"/>
        <v>20262.472233499098</v>
      </c>
    </row>
    <row r="63" spans="1:21" x14ac:dyDescent="0.25">
      <c r="A63" s="94">
        <f t="shared" si="12"/>
        <v>45474</v>
      </c>
      <c r="B63" s="95">
        <v>43</v>
      </c>
      <c r="C63" s="82">
        <f t="shared" si="7"/>
        <v>14620.941906662605</v>
      </c>
      <c r="D63" s="96">
        <f t="shared" si="8"/>
        <v>47.518061196653477</v>
      </c>
      <c r="E63" s="96">
        <f t="shared" si="9"/>
        <v>124.00450248983265</v>
      </c>
      <c r="F63" s="96">
        <f t="shared" si="2"/>
        <v>171.52256368648614</v>
      </c>
      <c r="G63" s="96">
        <f t="shared" si="3"/>
        <v>14496.937404172773</v>
      </c>
      <c r="O63" s="176">
        <f t="shared" si="13"/>
        <v>45474</v>
      </c>
      <c r="P63" s="152">
        <v>43</v>
      </c>
      <c r="Q63" s="157">
        <f t="shared" si="15"/>
        <v>20262.472233499098</v>
      </c>
      <c r="R63" s="177">
        <f t="shared" si="10"/>
        <v>65.85303475887207</v>
      </c>
      <c r="S63" s="177">
        <f t="shared" si="11"/>
        <v>186.75600108197514</v>
      </c>
      <c r="T63" s="177">
        <f t="shared" si="5"/>
        <v>252.60903584084721</v>
      </c>
      <c r="U63" s="177">
        <f t="shared" si="14"/>
        <v>20075.716232417122</v>
      </c>
    </row>
    <row r="64" spans="1:21" x14ac:dyDescent="0.25">
      <c r="A64" s="94">
        <f t="shared" si="12"/>
        <v>45505</v>
      </c>
      <c r="B64" s="95">
        <v>44</v>
      </c>
      <c r="C64" s="82">
        <f t="shared" si="7"/>
        <v>14496.937404172773</v>
      </c>
      <c r="D64" s="96">
        <f t="shared" si="8"/>
        <v>47.115046563561521</v>
      </c>
      <c r="E64" s="96">
        <f t="shared" si="9"/>
        <v>124.4075171229246</v>
      </c>
      <c r="F64" s="96">
        <f t="shared" si="2"/>
        <v>171.52256368648614</v>
      </c>
      <c r="G64" s="96">
        <f t="shared" si="3"/>
        <v>14372.529887049848</v>
      </c>
      <c r="O64" s="176">
        <f t="shared" si="13"/>
        <v>45505</v>
      </c>
      <c r="P64" s="152">
        <v>44</v>
      </c>
      <c r="Q64" s="157">
        <f t="shared" si="15"/>
        <v>20075.716232417122</v>
      </c>
      <c r="R64" s="177">
        <f t="shared" si="10"/>
        <v>65.246077755355643</v>
      </c>
      <c r="S64" s="177">
        <f t="shared" si="11"/>
        <v>187.36295808549156</v>
      </c>
      <c r="T64" s="177">
        <f t="shared" si="5"/>
        <v>252.60903584084718</v>
      </c>
      <c r="U64" s="177">
        <f t="shared" si="14"/>
        <v>19888.353274331632</v>
      </c>
    </row>
    <row r="65" spans="1:21" x14ac:dyDescent="0.25">
      <c r="A65" s="94">
        <f t="shared" si="12"/>
        <v>45536</v>
      </c>
      <c r="B65" s="95">
        <v>45</v>
      </c>
      <c r="C65" s="82">
        <f t="shared" si="7"/>
        <v>14372.529887049848</v>
      </c>
      <c r="D65" s="96">
        <f t="shared" si="8"/>
        <v>46.710722132912018</v>
      </c>
      <c r="E65" s="96">
        <f t="shared" si="9"/>
        <v>124.8118415535741</v>
      </c>
      <c r="F65" s="96">
        <f t="shared" si="2"/>
        <v>171.52256368648611</v>
      </c>
      <c r="G65" s="96">
        <f t="shared" si="3"/>
        <v>14247.718045496274</v>
      </c>
      <c r="O65" s="176">
        <f t="shared" si="13"/>
        <v>45536</v>
      </c>
      <c r="P65" s="152">
        <v>45</v>
      </c>
      <c r="Q65" s="157">
        <f t="shared" si="15"/>
        <v>19888.353274331632</v>
      </c>
      <c r="R65" s="177">
        <f t="shared" si="10"/>
        <v>64.637148141577796</v>
      </c>
      <c r="S65" s="177">
        <f t="shared" si="11"/>
        <v>187.97188769926939</v>
      </c>
      <c r="T65" s="177">
        <f t="shared" si="5"/>
        <v>252.60903584084718</v>
      </c>
      <c r="U65" s="177">
        <f t="shared" si="14"/>
        <v>19700.381386632362</v>
      </c>
    </row>
    <row r="66" spans="1:21" x14ac:dyDescent="0.25">
      <c r="A66" s="94">
        <f t="shared" si="12"/>
        <v>45566</v>
      </c>
      <c r="B66" s="95">
        <v>46</v>
      </c>
      <c r="C66" s="82">
        <f t="shared" si="7"/>
        <v>14247.718045496274</v>
      </c>
      <c r="D66" s="96">
        <f t="shared" si="8"/>
        <v>46.305083647862901</v>
      </c>
      <c r="E66" s="96">
        <f t="shared" si="9"/>
        <v>125.21748003862321</v>
      </c>
      <c r="F66" s="96">
        <f t="shared" si="2"/>
        <v>171.52256368648611</v>
      </c>
      <c r="G66" s="96">
        <f t="shared" si="3"/>
        <v>14122.500565457651</v>
      </c>
      <c r="O66" s="176">
        <f t="shared" si="13"/>
        <v>45566</v>
      </c>
      <c r="P66" s="152">
        <v>46</v>
      </c>
      <c r="Q66" s="157">
        <f t="shared" si="15"/>
        <v>19700.381386632362</v>
      </c>
      <c r="R66" s="177">
        <f t="shared" si="10"/>
        <v>64.026239506555171</v>
      </c>
      <c r="S66" s="177">
        <f t="shared" si="11"/>
        <v>188.58279633429203</v>
      </c>
      <c r="T66" s="177">
        <f t="shared" si="5"/>
        <v>252.60903584084718</v>
      </c>
      <c r="U66" s="177">
        <f t="shared" si="14"/>
        <v>19511.798590298069</v>
      </c>
    </row>
    <row r="67" spans="1:21" x14ac:dyDescent="0.25">
      <c r="A67" s="94">
        <f t="shared" si="12"/>
        <v>45597</v>
      </c>
      <c r="B67" s="95">
        <v>47</v>
      </c>
      <c r="C67" s="82">
        <f t="shared" si="7"/>
        <v>14122.500565457651</v>
      </c>
      <c r="D67" s="96">
        <f t="shared" si="8"/>
        <v>45.898126837737372</v>
      </c>
      <c r="E67" s="96">
        <f t="shared" si="9"/>
        <v>125.62443684874874</v>
      </c>
      <c r="F67" s="96">
        <f t="shared" si="2"/>
        <v>171.52256368648611</v>
      </c>
      <c r="G67" s="96">
        <f t="shared" si="3"/>
        <v>13996.876128608901</v>
      </c>
      <c r="O67" s="176">
        <f t="shared" si="13"/>
        <v>45597</v>
      </c>
      <c r="P67" s="152">
        <v>47</v>
      </c>
      <c r="Q67" s="157">
        <f t="shared" si="15"/>
        <v>19511.798590298069</v>
      </c>
      <c r="R67" s="177">
        <f t="shared" si="10"/>
        <v>63.413345418468722</v>
      </c>
      <c r="S67" s="177">
        <f t="shared" si="11"/>
        <v>189.19569042237848</v>
      </c>
      <c r="T67" s="177">
        <f t="shared" si="5"/>
        <v>252.60903584084718</v>
      </c>
      <c r="U67" s="177">
        <f t="shared" si="14"/>
        <v>19322.602899875692</v>
      </c>
    </row>
    <row r="68" spans="1:21" x14ac:dyDescent="0.25">
      <c r="A68" s="94">
        <f t="shared" si="12"/>
        <v>45627</v>
      </c>
      <c r="B68" s="95">
        <v>48</v>
      </c>
      <c r="C68" s="82">
        <f t="shared" si="7"/>
        <v>13996.876128608901</v>
      </c>
      <c r="D68" s="96">
        <f t="shared" si="8"/>
        <v>45.489847417978936</v>
      </c>
      <c r="E68" s="96">
        <f t="shared" si="9"/>
        <v>126.03271626850719</v>
      </c>
      <c r="F68" s="96">
        <f t="shared" si="2"/>
        <v>171.52256368648614</v>
      </c>
      <c r="G68" s="96">
        <f t="shared" si="3"/>
        <v>13870.843412340393</v>
      </c>
      <c r="O68" s="176">
        <f t="shared" si="13"/>
        <v>45627</v>
      </c>
      <c r="P68" s="152">
        <v>48</v>
      </c>
      <c r="Q68" s="157">
        <f t="shared" si="15"/>
        <v>19322.602899875692</v>
      </c>
      <c r="R68" s="177">
        <f t="shared" si="10"/>
        <v>62.798459424595997</v>
      </c>
      <c r="S68" s="177">
        <f t="shared" si="11"/>
        <v>189.81057641625119</v>
      </c>
      <c r="T68" s="177">
        <f t="shared" si="5"/>
        <v>252.60903584084718</v>
      </c>
      <c r="U68" s="177">
        <f t="shared" si="14"/>
        <v>19132.792323459442</v>
      </c>
    </row>
    <row r="69" spans="1:21" x14ac:dyDescent="0.25">
      <c r="A69" s="94">
        <f t="shared" si="12"/>
        <v>45658</v>
      </c>
      <c r="B69" s="95">
        <v>49</v>
      </c>
      <c r="C69" s="82">
        <f t="shared" si="7"/>
        <v>13870.843412340393</v>
      </c>
      <c r="D69" s="96">
        <f t="shared" si="8"/>
        <v>45.080241090106284</v>
      </c>
      <c r="E69" s="96">
        <f t="shared" si="9"/>
        <v>126.44232259637984</v>
      </c>
      <c r="F69" s="96">
        <f t="shared" si="2"/>
        <v>171.52256368648614</v>
      </c>
      <c r="G69" s="96">
        <f t="shared" si="3"/>
        <v>13744.401089744013</v>
      </c>
      <c r="O69" s="176">
        <f t="shared" si="13"/>
        <v>45658</v>
      </c>
      <c r="P69" s="152">
        <v>49</v>
      </c>
      <c r="Q69" s="157">
        <f t="shared" si="15"/>
        <v>19132.792323459442</v>
      </c>
      <c r="R69" s="177">
        <f t="shared" si="10"/>
        <v>62.181575051243172</v>
      </c>
      <c r="S69" s="177">
        <f t="shared" si="11"/>
        <v>190.42746078960403</v>
      </c>
      <c r="T69" s="177">
        <f t="shared" si="5"/>
        <v>252.60903584084718</v>
      </c>
      <c r="U69" s="177">
        <f t="shared" si="14"/>
        <v>18942.364862669838</v>
      </c>
    </row>
    <row r="70" spans="1:21" x14ac:dyDescent="0.25">
      <c r="A70" s="94">
        <f t="shared" si="12"/>
        <v>45689</v>
      </c>
      <c r="B70" s="95">
        <v>50</v>
      </c>
      <c r="C70" s="82">
        <f t="shared" si="7"/>
        <v>13744.401089744013</v>
      </c>
      <c r="D70" s="96">
        <f t="shared" si="8"/>
        <v>44.669303541668057</v>
      </c>
      <c r="E70" s="96">
        <f t="shared" si="9"/>
        <v>126.85326014481805</v>
      </c>
      <c r="F70" s="96">
        <f t="shared" si="2"/>
        <v>171.52256368648611</v>
      </c>
      <c r="G70" s="96">
        <f t="shared" si="3"/>
        <v>13617.547829599194</v>
      </c>
      <c r="O70" s="176">
        <f t="shared" si="13"/>
        <v>45689</v>
      </c>
      <c r="P70" s="152">
        <v>50</v>
      </c>
      <c r="Q70" s="157">
        <f t="shared" si="15"/>
        <v>18942.364862669838</v>
      </c>
      <c r="R70" s="177">
        <f t="shared" si="10"/>
        <v>61.56268580367697</v>
      </c>
      <c r="S70" s="177">
        <f t="shared" si="11"/>
        <v>191.04635003717024</v>
      </c>
      <c r="T70" s="177">
        <f t="shared" si="5"/>
        <v>252.60903584084721</v>
      </c>
      <c r="U70" s="177">
        <f t="shared" si="14"/>
        <v>18751.318512632668</v>
      </c>
    </row>
    <row r="71" spans="1:21" x14ac:dyDescent="0.25">
      <c r="A71" s="94">
        <f t="shared" si="12"/>
        <v>45717</v>
      </c>
      <c r="B71" s="95">
        <v>51</v>
      </c>
      <c r="C71" s="82">
        <f t="shared" si="7"/>
        <v>13617.547829599194</v>
      </c>
      <c r="D71" s="96">
        <f t="shared" si="8"/>
        <v>44.257030446197405</v>
      </c>
      <c r="E71" s="96">
        <f t="shared" si="9"/>
        <v>127.26553324028872</v>
      </c>
      <c r="F71" s="96">
        <f t="shared" si="2"/>
        <v>171.52256368648614</v>
      </c>
      <c r="G71" s="96">
        <f t="shared" si="3"/>
        <v>13490.282296358906</v>
      </c>
      <c r="O71" s="176">
        <f t="shared" si="13"/>
        <v>45717</v>
      </c>
      <c r="P71" s="152">
        <v>51</v>
      </c>
      <c r="Q71" s="157">
        <f t="shared" si="15"/>
        <v>18751.318512632668</v>
      </c>
      <c r="R71" s="177">
        <f t="shared" si="10"/>
        <v>60.941785166056157</v>
      </c>
      <c r="S71" s="177">
        <f t="shared" si="11"/>
        <v>191.66725067479103</v>
      </c>
      <c r="T71" s="177">
        <f t="shared" si="5"/>
        <v>252.60903584084718</v>
      </c>
      <c r="U71" s="177">
        <f t="shared" si="14"/>
        <v>18559.651261957875</v>
      </c>
    </row>
    <row r="72" spans="1:21" x14ac:dyDescent="0.25">
      <c r="A72" s="94">
        <f t="shared" si="12"/>
        <v>45748</v>
      </c>
      <c r="B72" s="95">
        <v>52</v>
      </c>
      <c r="C72" s="82">
        <f t="shared" si="7"/>
        <v>13490.282296358906</v>
      </c>
      <c r="D72" s="96">
        <f t="shared" si="8"/>
        <v>43.84341746316646</v>
      </c>
      <c r="E72" s="96">
        <f t="shared" si="9"/>
        <v>127.67914622331966</v>
      </c>
      <c r="F72" s="96">
        <f t="shared" si="2"/>
        <v>171.52256368648614</v>
      </c>
      <c r="G72" s="96">
        <f t="shared" si="3"/>
        <v>13362.603150135586</v>
      </c>
      <c r="O72" s="176">
        <f t="shared" si="13"/>
        <v>45748</v>
      </c>
      <c r="P72" s="152">
        <v>52</v>
      </c>
      <c r="Q72" s="157">
        <f t="shared" si="15"/>
        <v>18559.651261957875</v>
      </c>
      <c r="R72" s="177">
        <f t="shared" si="10"/>
        <v>60.318866601363091</v>
      </c>
      <c r="S72" s="177">
        <f t="shared" si="11"/>
        <v>192.2901692394841</v>
      </c>
      <c r="T72" s="177">
        <f t="shared" si="5"/>
        <v>252.60903584084718</v>
      </c>
      <c r="U72" s="177">
        <f t="shared" si="14"/>
        <v>18367.361092718391</v>
      </c>
    </row>
    <row r="73" spans="1:21" x14ac:dyDescent="0.25">
      <c r="A73" s="94">
        <f t="shared" si="12"/>
        <v>45778</v>
      </c>
      <c r="B73" s="95">
        <v>53</v>
      </c>
      <c r="C73" s="82">
        <f t="shared" si="7"/>
        <v>13362.603150135586</v>
      </c>
      <c r="D73" s="96">
        <f t="shared" si="8"/>
        <v>43.428460237940669</v>
      </c>
      <c r="E73" s="96">
        <f t="shared" si="9"/>
        <v>128.09410344854544</v>
      </c>
      <c r="F73" s="96">
        <f t="shared" si="2"/>
        <v>171.52256368648611</v>
      </c>
      <c r="G73" s="96">
        <f t="shared" si="3"/>
        <v>13234.509046687041</v>
      </c>
      <c r="O73" s="176">
        <f t="shared" si="13"/>
        <v>45778</v>
      </c>
      <c r="P73" s="152">
        <v>53</v>
      </c>
      <c r="Q73" s="157">
        <f t="shared" si="15"/>
        <v>18367.361092718391</v>
      </c>
      <c r="R73" s="177">
        <f t="shared" si="10"/>
        <v>59.69392355133477</v>
      </c>
      <c r="S73" s="177">
        <f t="shared" si="11"/>
        <v>192.91511228951245</v>
      </c>
      <c r="T73" s="177">
        <f t="shared" si="5"/>
        <v>252.60903584084721</v>
      </c>
      <c r="U73" s="177">
        <f t="shared" si="14"/>
        <v>18174.445980428878</v>
      </c>
    </row>
    <row r="74" spans="1:21" x14ac:dyDescent="0.25">
      <c r="A74" s="94">
        <f t="shared" si="12"/>
        <v>45809</v>
      </c>
      <c r="B74" s="95">
        <v>54</v>
      </c>
      <c r="C74" s="82">
        <f t="shared" si="7"/>
        <v>13234.509046687041</v>
      </c>
      <c r="D74" s="96">
        <f t="shared" si="8"/>
        <v>43.0121544017329</v>
      </c>
      <c r="E74" s="96">
        <f t="shared" si="9"/>
        <v>128.51040928475322</v>
      </c>
      <c r="F74" s="96">
        <f t="shared" si="2"/>
        <v>171.52256368648614</v>
      </c>
      <c r="G74" s="96">
        <f t="shared" si="3"/>
        <v>13105.998637402288</v>
      </c>
      <c r="O74" s="176">
        <f t="shared" si="13"/>
        <v>45809</v>
      </c>
      <c r="P74" s="152">
        <v>54</v>
      </c>
      <c r="Q74" s="157">
        <f t="shared" si="15"/>
        <v>18174.445980428878</v>
      </c>
      <c r="R74" s="177">
        <f t="shared" si="10"/>
        <v>59.066949436393848</v>
      </c>
      <c r="S74" s="177">
        <f t="shared" si="11"/>
        <v>193.54208640445333</v>
      </c>
      <c r="T74" s="177">
        <f t="shared" si="5"/>
        <v>252.60903584084718</v>
      </c>
      <c r="U74" s="177">
        <f t="shared" si="14"/>
        <v>17980.903894024425</v>
      </c>
    </row>
    <row r="75" spans="1:21" x14ac:dyDescent="0.25">
      <c r="A75" s="94">
        <f t="shared" si="12"/>
        <v>45839</v>
      </c>
      <c r="B75" s="95">
        <v>55</v>
      </c>
      <c r="C75" s="82">
        <f t="shared" si="7"/>
        <v>13105.998637402288</v>
      </c>
      <c r="D75" s="96">
        <f t="shared" si="8"/>
        <v>42.594495571557445</v>
      </c>
      <c r="E75" s="96">
        <f t="shared" si="9"/>
        <v>128.92806811492866</v>
      </c>
      <c r="F75" s="96">
        <f t="shared" si="2"/>
        <v>171.52256368648611</v>
      </c>
      <c r="G75" s="96">
        <f t="shared" si="3"/>
        <v>12977.07056928736</v>
      </c>
      <c r="O75" s="176">
        <f t="shared" si="13"/>
        <v>45839</v>
      </c>
      <c r="P75" s="152">
        <v>55</v>
      </c>
      <c r="Q75" s="157">
        <f t="shared" si="15"/>
        <v>17980.903894024425</v>
      </c>
      <c r="R75" s="177">
        <f t="shared" si="10"/>
        <v>58.437937655579368</v>
      </c>
      <c r="S75" s="177">
        <f t="shared" si="11"/>
        <v>194.17109818526782</v>
      </c>
      <c r="T75" s="177">
        <f t="shared" si="5"/>
        <v>252.60903584084718</v>
      </c>
      <c r="U75" s="177">
        <f t="shared" si="14"/>
        <v>17786.732795839158</v>
      </c>
    </row>
    <row r="76" spans="1:21" x14ac:dyDescent="0.25">
      <c r="A76" s="94">
        <f t="shared" si="12"/>
        <v>45870</v>
      </c>
      <c r="B76" s="95">
        <v>56</v>
      </c>
      <c r="C76" s="82">
        <f t="shared" si="7"/>
        <v>12977.07056928736</v>
      </c>
      <c r="D76" s="96">
        <f t="shared" si="8"/>
        <v>42.175479350183927</v>
      </c>
      <c r="E76" s="96">
        <f t="shared" si="9"/>
        <v>129.3470843363022</v>
      </c>
      <c r="F76" s="96">
        <f t="shared" si="2"/>
        <v>171.52256368648614</v>
      </c>
      <c r="G76" s="96">
        <f t="shared" si="3"/>
        <v>12847.723484951057</v>
      </c>
      <c r="O76" s="176">
        <f t="shared" si="13"/>
        <v>45870</v>
      </c>
      <c r="P76" s="152">
        <v>56</v>
      </c>
      <c r="Q76" s="157">
        <f t="shared" si="15"/>
        <v>17786.732795839158</v>
      </c>
      <c r="R76" s="177">
        <f t="shared" si="10"/>
        <v>57.806881586477246</v>
      </c>
      <c r="S76" s="177">
        <f t="shared" si="11"/>
        <v>194.80215425436995</v>
      </c>
      <c r="T76" s="177">
        <f t="shared" si="5"/>
        <v>252.60903584084718</v>
      </c>
      <c r="U76" s="177">
        <f t="shared" si="14"/>
        <v>17591.93064158479</v>
      </c>
    </row>
    <row r="77" spans="1:21" x14ac:dyDescent="0.25">
      <c r="A77" s="94">
        <f t="shared" si="12"/>
        <v>45901</v>
      </c>
      <c r="B77" s="95">
        <v>57</v>
      </c>
      <c r="C77" s="82">
        <f t="shared" si="7"/>
        <v>12847.723484951057</v>
      </c>
      <c r="D77" s="96">
        <f t="shared" si="8"/>
        <v>41.755101326090951</v>
      </c>
      <c r="E77" s="96">
        <f t="shared" si="9"/>
        <v>129.76746236039514</v>
      </c>
      <c r="F77" s="96">
        <f t="shared" si="2"/>
        <v>171.52256368648608</v>
      </c>
      <c r="G77" s="96">
        <f t="shared" si="3"/>
        <v>12717.956022590663</v>
      </c>
      <c r="O77" s="176">
        <f t="shared" si="13"/>
        <v>45901</v>
      </c>
      <c r="P77" s="152">
        <v>57</v>
      </c>
      <c r="Q77" s="157">
        <f t="shared" si="15"/>
        <v>17591.93064158479</v>
      </c>
      <c r="R77" s="177">
        <f t="shared" si="10"/>
        <v>57.173774585150554</v>
      </c>
      <c r="S77" s="177">
        <f t="shared" si="11"/>
        <v>195.43526125569662</v>
      </c>
      <c r="T77" s="177">
        <f t="shared" si="5"/>
        <v>252.60903584084718</v>
      </c>
      <c r="U77" s="177">
        <f t="shared" si="14"/>
        <v>17396.495380329092</v>
      </c>
    </row>
    <row r="78" spans="1:21" x14ac:dyDescent="0.25">
      <c r="A78" s="94">
        <f t="shared" si="12"/>
        <v>45931</v>
      </c>
      <c r="B78" s="95">
        <v>58</v>
      </c>
      <c r="C78" s="82">
        <f t="shared" si="7"/>
        <v>12717.956022590663</v>
      </c>
      <c r="D78" s="96">
        <f t="shared" si="8"/>
        <v>41.333357073419663</v>
      </c>
      <c r="E78" s="96">
        <f t="shared" si="9"/>
        <v>130.18920661306646</v>
      </c>
      <c r="F78" s="96">
        <f t="shared" si="2"/>
        <v>171.52256368648614</v>
      </c>
      <c r="G78" s="96">
        <f t="shared" si="3"/>
        <v>12587.766815977597</v>
      </c>
      <c r="O78" s="176">
        <f t="shared" si="13"/>
        <v>45931</v>
      </c>
      <c r="P78" s="152">
        <v>58</v>
      </c>
      <c r="Q78" s="157">
        <f t="shared" si="15"/>
        <v>17396.495380329092</v>
      </c>
      <c r="R78" s="177">
        <f t="shared" si="10"/>
        <v>56.538609986069531</v>
      </c>
      <c r="S78" s="177">
        <f t="shared" si="11"/>
        <v>196.07042585477768</v>
      </c>
      <c r="T78" s="177">
        <f t="shared" si="5"/>
        <v>252.60903584084721</v>
      </c>
      <c r="U78" s="177">
        <f t="shared" si="14"/>
        <v>17200.424954474314</v>
      </c>
    </row>
    <row r="79" spans="1:21" x14ac:dyDescent="0.25">
      <c r="A79" s="94">
        <f t="shared" si="12"/>
        <v>45962</v>
      </c>
      <c r="B79" s="95">
        <v>59</v>
      </c>
      <c r="C79" s="82">
        <f t="shared" si="7"/>
        <v>12587.766815977597</v>
      </c>
      <c r="D79" s="96">
        <f t="shared" si="8"/>
        <v>40.910242151927207</v>
      </c>
      <c r="E79" s="96">
        <f t="shared" si="9"/>
        <v>130.6123215345589</v>
      </c>
      <c r="F79" s="96">
        <f t="shared" si="2"/>
        <v>171.52256368648611</v>
      </c>
      <c r="G79" s="96">
        <f t="shared" si="3"/>
        <v>12457.154494443037</v>
      </c>
      <c r="O79" s="176">
        <f t="shared" si="13"/>
        <v>45962</v>
      </c>
      <c r="P79" s="152">
        <v>59</v>
      </c>
      <c r="Q79" s="157">
        <f t="shared" si="15"/>
        <v>17200.424954474314</v>
      </c>
      <c r="R79" s="177">
        <f t="shared" si="10"/>
        <v>55.901381102041519</v>
      </c>
      <c r="S79" s="177">
        <f t="shared" si="11"/>
        <v>196.7076547388057</v>
      </c>
      <c r="T79" s="177">
        <f t="shared" si="5"/>
        <v>252.60903584084721</v>
      </c>
      <c r="U79" s="177">
        <f t="shared" si="14"/>
        <v>17003.717299735508</v>
      </c>
    </row>
    <row r="80" spans="1:21" x14ac:dyDescent="0.25">
      <c r="A80" s="94">
        <f t="shared" si="12"/>
        <v>45992</v>
      </c>
      <c r="B80" s="95">
        <v>60</v>
      </c>
      <c r="C80" s="82">
        <f t="shared" si="7"/>
        <v>12457.154494443037</v>
      </c>
      <c r="D80" s="96">
        <f t="shared" si="8"/>
        <v>40.485752106939884</v>
      </c>
      <c r="E80" s="96">
        <f t="shared" si="9"/>
        <v>131.03681157954622</v>
      </c>
      <c r="F80" s="96">
        <f t="shared" si="2"/>
        <v>171.52256368648611</v>
      </c>
      <c r="G80" s="96">
        <f t="shared" si="3"/>
        <v>12326.117682863491</v>
      </c>
      <c r="O80" s="176">
        <f t="shared" si="13"/>
        <v>45992</v>
      </c>
      <c r="P80" s="152">
        <v>60</v>
      </c>
      <c r="Q80" s="157">
        <f t="shared" si="15"/>
        <v>17003.717299735508</v>
      </c>
      <c r="R80" s="177">
        <f t="shared" si="10"/>
        <v>55.262081224140402</v>
      </c>
      <c r="S80" s="177">
        <f t="shared" si="11"/>
        <v>197.3469546167068</v>
      </c>
      <c r="T80" s="177">
        <f t="shared" si="5"/>
        <v>252.60903584084718</v>
      </c>
      <c r="U80" s="177">
        <f t="shared" si="14"/>
        <v>16806.370345118801</v>
      </c>
    </row>
    <row r="81" spans="1:21" x14ac:dyDescent="0.25">
      <c r="A81" s="94">
        <f t="shared" si="12"/>
        <v>46023</v>
      </c>
      <c r="B81" s="95">
        <v>61</v>
      </c>
      <c r="C81" s="82">
        <f t="shared" si="7"/>
        <v>12326.117682863491</v>
      </c>
      <c r="D81" s="96">
        <f t="shared" si="8"/>
        <v>40.059882469306359</v>
      </c>
      <c r="E81" s="96">
        <f t="shared" si="9"/>
        <v>131.46268121717975</v>
      </c>
      <c r="F81" s="96">
        <f t="shared" si="2"/>
        <v>171.52256368648611</v>
      </c>
      <c r="G81" s="96">
        <f t="shared" si="3"/>
        <v>12194.655001646312</v>
      </c>
      <c r="O81" s="176">
        <f t="shared" si="13"/>
        <v>46023</v>
      </c>
      <c r="P81" s="152">
        <v>61</v>
      </c>
      <c r="Q81" s="157">
        <f t="shared" si="15"/>
        <v>16806.370345118801</v>
      </c>
      <c r="R81" s="177">
        <f t="shared" si="10"/>
        <v>54.620703621636103</v>
      </c>
      <c r="S81" s="177">
        <f t="shared" si="11"/>
        <v>197.98833221921112</v>
      </c>
      <c r="T81" s="177">
        <f t="shared" si="5"/>
        <v>252.60903584084721</v>
      </c>
      <c r="U81" s="177">
        <f t="shared" si="14"/>
        <v>16608.38201289959</v>
      </c>
    </row>
    <row r="82" spans="1:21" x14ac:dyDescent="0.25">
      <c r="A82" s="94">
        <f t="shared" si="12"/>
        <v>46054</v>
      </c>
      <c r="B82" s="95">
        <v>62</v>
      </c>
      <c r="C82" s="82">
        <f t="shared" si="7"/>
        <v>12194.655001646312</v>
      </c>
      <c r="D82" s="96">
        <f t="shared" si="8"/>
        <v>39.632628755350524</v>
      </c>
      <c r="E82" s="96">
        <f t="shared" si="9"/>
        <v>131.8899349311356</v>
      </c>
      <c r="F82" s="96">
        <f t="shared" si="2"/>
        <v>171.52256368648614</v>
      </c>
      <c r="G82" s="96">
        <f t="shared" si="3"/>
        <v>12062.765066715176</v>
      </c>
      <c r="O82" s="176">
        <f t="shared" si="13"/>
        <v>46054</v>
      </c>
      <c r="P82" s="152">
        <v>62</v>
      </c>
      <c r="Q82" s="157">
        <f t="shared" si="15"/>
        <v>16608.38201289959</v>
      </c>
      <c r="R82" s="177">
        <f t="shared" si="10"/>
        <v>53.977241541923654</v>
      </c>
      <c r="S82" s="177">
        <f t="shared" si="11"/>
        <v>198.63179429892355</v>
      </c>
      <c r="T82" s="177">
        <f t="shared" si="5"/>
        <v>252.60903584084721</v>
      </c>
      <c r="U82" s="177">
        <f t="shared" si="14"/>
        <v>16409.750218600668</v>
      </c>
    </row>
    <row r="83" spans="1:21" x14ac:dyDescent="0.25">
      <c r="A83" s="94">
        <f t="shared" si="12"/>
        <v>46082</v>
      </c>
      <c r="B83" s="95">
        <v>63</v>
      </c>
      <c r="C83" s="82">
        <f t="shared" si="7"/>
        <v>12062.765066715176</v>
      </c>
      <c r="D83" s="96">
        <f t="shared" si="8"/>
        <v>39.203986466824333</v>
      </c>
      <c r="E83" s="96">
        <f t="shared" si="9"/>
        <v>132.31857721966179</v>
      </c>
      <c r="F83" s="96">
        <f t="shared" si="2"/>
        <v>171.52256368648614</v>
      </c>
      <c r="G83" s="96">
        <f t="shared" si="3"/>
        <v>11930.446489495514</v>
      </c>
      <c r="O83" s="176">
        <f t="shared" si="13"/>
        <v>46082</v>
      </c>
      <c r="P83" s="152">
        <v>63</v>
      </c>
      <c r="Q83" s="157">
        <f t="shared" si="15"/>
        <v>16409.750218600668</v>
      </c>
      <c r="R83" s="177">
        <f t="shared" si="10"/>
        <v>53.331688210452157</v>
      </c>
      <c r="S83" s="177">
        <f t="shared" si="11"/>
        <v>199.27734763039501</v>
      </c>
      <c r="T83" s="177">
        <f t="shared" si="5"/>
        <v>252.60903584084718</v>
      </c>
      <c r="U83" s="177">
        <f t="shared" si="14"/>
        <v>16210.472870970272</v>
      </c>
    </row>
    <row r="84" spans="1:21" x14ac:dyDescent="0.25">
      <c r="A84" s="94">
        <f t="shared" si="12"/>
        <v>46113</v>
      </c>
      <c r="B84" s="95">
        <v>64</v>
      </c>
      <c r="C84" s="82">
        <f t="shared" si="7"/>
        <v>11930.446489495514</v>
      </c>
      <c r="D84" s="96">
        <f t="shared" si="8"/>
        <v>38.773951090860429</v>
      </c>
      <c r="E84" s="96">
        <f t="shared" si="9"/>
        <v>132.74861259562567</v>
      </c>
      <c r="F84" s="96">
        <f t="shared" si="2"/>
        <v>171.52256368648611</v>
      </c>
      <c r="G84" s="96">
        <f t="shared" si="3"/>
        <v>11797.697876899889</v>
      </c>
      <c r="O84" s="176">
        <f t="shared" si="13"/>
        <v>46113</v>
      </c>
      <c r="P84" s="152">
        <v>64</v>
      </c>
      <c r="Q84" s="157">
        <f t="shared" si="15"/>
        <v>16210.472870970272</v>
      </c>
      <c r="R84" s="177">
        <f t="shared" si="10"/>
        <v>52.684036830653369</v>
      </c>
      <c r="S84" s="177">
        <f t="shared" si="11"/>
        <v>199.92499901019383</v>
      </c>
      <c r="T84" s="177">
        <f t="shared" si="5"/>
        <v>252.60903584084718</v>
      </c>
      <c r="U84" s="177">
        <f t="shared" si="14"/>
        <v>16010.547871960078</v>
      </c>
    </row>
    <row r="85" spans="1:21" x14ac:dyDescent="0.25">
      <c r="A85" s="94">
        <f t="shared" si="12"/>
        <v>46143</v>
      </c>
      <c r="B85" s="95">
        <v>65</v>
      </c>
      <c r="C85" s="82">
        <f t="shared" si="7"/>
        <v>11797.697876899889</v>
      </c>
      <c r="D85" s="96">
        <f t="shared" si="8"/>
        <v>38.342518099924646</v>
      </c>
      <c r="E85" s="96">
        <f t="shared" si="9"/>
        <v>133.18004558656148</v>
      </c>
      <c r="F85" s="96">
        <f t="shared" si="2"/>
        <v>171.52256368648614</v>
      </c>
      <c r="G85" s="96">
        <f t="shared" si="3"/>
        <v>11664.517831313327</v>
      </c>
      <c r="O85" s="176">
        <f t="shared" si="13"/>
        <v>46143</v>
      </c>
      <c r="P85" s="152">
        <v>65</v>
      </c>
      <c r="Q85" s="157">
        <f t="shared" si="15"/>
        <v>16010.547871960078</v>
      </c>
      <c r="R85" s="177">
        <f t="shared" si="10"/>
        <v>52.034280583870242</v>
      </c>
      <c r="S85" s="177">
        <f t="shared" si="11"/>
        <v>200.57475525697697</v>
      </c>
      <c r="T85" s="177">
        <f t="shared" si="5"/>
        <v>252.60903584084721</v>
      </c>
      <c r="U85" s="177">
        <f t="shared" ref="U85:U116" si="16">Q85-S85</f>
        <v>15809.9731167031</v>
      </c>
    </row>
    <row r="86" spans="1:21" x14ac:dyDescent="0.25">
      <c r="A86" s="94">
        <f t="shared" si="12"/>
        <v>46174</v>
      </c>
      <c r="B86" s="95">
        <v>66</v>
      </c>
      <c r="C86" s="82">
        <f t="shared" si="7"/>
        <v>11664.517831313327</v>
      </c>
      <c r="D86" s="96">
        <f t="shared" si="8"/>
        <v>37.909682951768325</v>
      </c>
      <c r="E86" s="96">
        <f t="shared" si="9"/>
        <v>133.61288073471778</v>
      </c>
      <c r="F86" s="96">
        <f t="shared" ref="F86:F140" si="17">D86+E86</f>
        <v>171.52256368648611</v>
      </c>
      <c r="G86" s="96">
        <f t="shared" ref="G86:G140" si="18">C86-E86</f>
        <v>11530.90495057861</v>
      </c>
      <c r="O86" s="176">
        <f t="shared" si="13"/>
        <v>46174</v>
      </c>
      <c r="P86" s="152">
        <v>66</v>
      </c>
      <c r="Q86" s="157">
        <f t="shared" ref="Q86:Q117" si="19">U85</f>
        <v>15809.9731167031</v>
      </c>
      <c r="R86" s="177">
        <f t="shared" si="10"/>
        <v>51.382412629285071</v>
      </c>
      <c r="S86" s="177">
        <f t="shared" si="11"/>
        <v>201.22662321156213</v>
      </c>
      <c r="T86" s="177">
        <f t="shared" ref="T86:T140" si="20">R86+S86</f>
        <v>252.60903584084718</v>
      </c>
      <c r="U86" s="177">
        <f t="shared" si="16"/>
        <v>15608.746493491539</v>
      </c>
    </row>
    <row r="87" spans="1:21" x14ac:dyDescent="0.25">
      <c r="A87" s="94">
        <f t="shared" si="12"/>
        <v>46204</v>
      </c>
      <c r="B87" s="95">
        <v>67</v>
      </c>
      <c r="C87" s="82">
        <f t="shared" ref="C87:C140" si="21">G86</f>
        <v>11530.90495057861</v>
      </c>
      <c r="D87" s="96">
        <f t="shared" ref="D87:D140" si="22">IPMT($E$17/12,B87-1,$E$7-1,-$C$22,$E$16,0)</f>
        <v>37.475441089380489</v>
      </c>
      <c r="E87" s="96">
        <f t="shared" ref="E87:E141" si="23">PPMT($E$17/12,B87-1,$E$7-1,-$C$22,$E$16,0)</f>
        <v>134.04712259710564</v>
      </c>
      <c r="F87" s="96">
        <f t="shared" si="17"/>
        <v>171.52256368648614</v>
      </c>
      <c r="G87" s="96">
        <f t="shared" si="18"/>
        <v>11396.857827981505</v>
      </c>
      <c r="O87" s="176">
        <f t="shared" si="13"/>
        <v>46204</v>
      </c>
      <c r="P87" s="152">
        <v>67</v>
      </c>
      <c r="Q87" s="157">
        <f t="shared" si="19"/>
        <v>15608.746493491539</v>
      </c>
      <c r="R87" s="177">
        <f t="shared" ref="R87:R140" si="24">IPMT($S$16/12,P87-1,$S$7-1,-$Q$22,$S$15,0)</f>
        <v>50.72842610384749</v>
      </c>
      <c r="S87" s="177">
        <f t="shared" ref="S87:S141" si="25">PPMT($S$16/12,P87-1,$S$7-1,-$Q$22,$S$15,0)</f>
        <v>201.8806097369997</v>
      </c>
      <c r="T87" s="177">
        <f t="shared" si="20"/>
        <v>252.60903584084718</v>
      </c>
      <c r="U87" s="177">
        <f t="shared" si="16"/>
        <v>15406.865883754539</v>
      </c>
    </row>
    <row r="88" spans="1:21" x14ac:dyDescent="0.25">
      <c r="A88" s="94">
        <f t="shared" ref="A88:A140" si="26">EDATE(A87,1)</f>
        <v>46235</v>
      </c>
      <c r="B88" s="95">
        <v>68</v>
      </c>
      <c r="C88" s="82">
        <f t="shared" si="21"/>
        <v>11396.857827981505</v>
      </c>
      <c r="D88" s="96">
        <f t="shared" si="22"/>
        <v>37.039787940939895</v>
      </c>
      <c r="E88" s="96">
        <f t="shared" si="23"/>
        <v>134.48277574554623</v>
      </c>
      <c r="F88" s="96">
        <f t="shared" si="17"/>
        <v>171.52256368648614</v>
      </c>
      <c r="G88" s="96">
        <f t="shared" si="18"/>
        <v>11262.375052235959</v>
      </c>
      <c r="O88" s="176">
        <f t="shared" ref="O88:O140" si="27">EDATE(O87,1)</f>
        <v>46235</v>
      </c>
      <c r="P88" s="152">
        <v>68</v>
      </c>
      <c r="Q88" s="157">
        <f t="shared" si="19"/>
        <v>15406.865883754539</v>
      </c>
      <c r="R88" s="177">
        <f t="shared" si="24"/>
        <v>50.072314122202243</v>
      </c>
      <c r="S88" s="177">
        <f t="shared" si="25"/>
        <v>202.53672171864494</v>
      </c>
      <c r="T88" s="177">
        <f t="shared" si="20"/>
        <v>252.60903584084718</v>
      </c>
      <c r="U88" s="177">
        <f t="shared" si="16"/>
        <v>15204.329162035894</v>
      </c>
    </row>
    <row r="89" spans="1:21" x14ac:dyDescent="0.25">
      <c r="A89" s="94">
        <f t="shared" si="26"/>
        <v>46266</v>
      </c>
      <c r="B89" s="95">
        <v>69</v>
      </c>
      <c r="C89" s="82">
        <f t="shared" si="21"/>
        <v>11262.375052235959</v>
      </c>
      <c r="D89" s="96">
        <f t="shared" si="22"/>
        <v>36.602718919766879</v>
      </c>
      <c r="E89" s="96">
        <f t="shared" si="23"/>
        <v>134.91984476671925</v>
      </c>
      <c r="F89" s="96">
        <f t="shared" si="17"/>
        <v>171.52256368648614</v>
      </c>
      <c r="G89" s="96">
        <f t="shared" si="18"/>
        <v>11127.45520746924</v>
      </c>
      <c r="O89" s="176">
        <f t="shared" si="27"/>
        <v>46266</v>
      </c>
      <c r="P89" s="152">
        <v>69</v>
      </c>
      <c r="Q89" s="157">
        <f t="shared" si="19"/>
        <v>15204.329162035894</v>
      </c>
      <c r="R89" s="177">
        <f t="shared" si="24"/>
        <v>49.414069776616657</v>
      </c>
      <c r="S89" s="177">
        <f t="shared" si="25"/>
        <v>203.19496606423056</v>
      </c>
      <c r="T89" s="177">
        <f t="shared" si="20"/>
        <v>252.60903584084721</v>
      </c>
      <c r="U89" s="177">
        <f t="shared" si="16"/>
        <v>15001.134195971663</v>
      </c>
    </row>
    <row r="90" spans="1:21" x14ac:dyDescent="0.25">
      <c r="A90" s="94">
        <f t="shared" si="26"/>
        <v>46296</v>
      </c>
      <c r="B90" s="95">
        <v>70</v>
      </c>
      <c r="C90" s="82">
        <f t="shared" si="21"/>
        <v>11127.45520746924</v>
      </c>
      <c r="D90" s="96">
        <f t="shared" si="22"/>
        <v>36.164229424275035</v>
      </c>
      <c r="E90" s="96">
        <f t="shared" si="23"/>
        <v>135.35833426221109</v>
      </c>
      <c r="F90" s="96">
        <f t="shared" si="17"/>
        <v>171.52256368648614</v>
      </c>
      <c r="G90" s="96">
        <f t="shared" si="18"/>
        <v>10992.096873207029</v>
      </c>
      <c r="O90" s="176">
        <f t="shared" si="27"/>
        <v>46296</v>
      </c>
      <c r="P90" s="152">
        <v>70</v>
      </c>
      <c r="Q90" s="157">
        <f t="shared" si="19"/>
        <v>15001.134195971663</v>
      </c>
      <c r="R90" s="177">
        <f t="shared" si="24"/>
        <v>48.753686136907902</v>
      </c>
      <c r="S90" s="177">
        <f t="shared" si="25"/>
        <v>203.85534970393931</v>
      </c>
      <c r="T90" s="177">
        <f t="shared" si="20"/>
        <v>252.60903584084721</v>
      </c>
      <c r="U90" s="177">
        <f t="shared" si="16"/>
        <v>14797.278846267724</v>
      </c>
    </row>
    <row r="91" spans="1:21" x14ac:dyDescent="0.25">
      <c r="A91" s="94">
        <f t="shared" si="26"/>
        <v>46327</v>
      </c>
      <c r="B91" s="95">
        <v>71</v>
      </c>
      <c r="C91" s="82">
        <f t="shared" si="21"/>
        <v>10992.096873207029</v>
      </c>
      <c r="D91" s="96">
        <f t="shared" si="22"/>
        <v>35.724314837922847</v>
      </c>
      <c r="E91" s="96">
        <f t="shared" si="23"/>
        <v>135.79824884856325</v>
      </c>
      <c r="F91" s="96">
        <f t="shared" si="17"/>
        <v>171.52256368648608</v>
      </c>
      <c r="G91" s="96">
        <f t="shared" si="18"/>
        <v>10856.298624358466</v>
      </c>
      <c r="O91" s="176">
        <f t="shared" si="27"/>
        <v>46327</v>
      </c>
      <c r="P91" s="152">
        <v>71</v>
      </c>
      <c r="Q91" s="157">
        <f t="shared" si="19"/>
        <v>14797.278846267724</v>
      </c>
      <c r="R91" s="177">
        <f t="shared" si="24"/>
        <v>48.091156250370091</v>
      </c>
      <c r="S91" s="177">
        <f t="shared" si="25"/>
        <v>204.51787959047709</v>
      </c>
      <c r="T91" s="177">
        <f t="shared" si="20"/>
        <v>252.60903584084718</v>
      </c>
      <c r="U91" s="177">
        <f t="shared" si="16"/>
        <v>14592.760966677246</v>
      </c>
    </row>
    <row r="92" spans="1:21" x14ac:dyDescent="0.25">
      <c r="A92" s="94">
        <f t="shared" si="26"/>
        <v>46357</v>
      </c>
      <c r="B92" s="95">
        <v>72</v>
      </c>
      <c r="C92" s="82">
        <f t="shared" si="21"/>
        <v>10856.298624358466</v>
      </c>
      <c r="D92" s="96">
        <f t="shared" si="22"/>
        <v>35.28297052916502</v>
      </c>
      <c r="E92" s="96">
        <f t="shared" si="23"/>
        <v>136.23959315732108</v>
      </c>
      <c r="F92" s="96">
        <f t="shared" si="17"/>
        <v>171.52256368648611</v>
      </c>
      <c r="G92" s="96">
        <f t="shared" si="18"/>
        <v>10720.059031201145</v>
      </c>
      <c r="O92" s="176">
        <f t="shared" si="27"/>
        <v>46357</v>
      </c>
      <c r="P92" s="152">
        <v>72</v>
      </c>
      <c r="Q92" s="157">
        <f t="shared" si="19"/>
        <v>14592.760966677246</v>
      </c>
      <c r="R92" s="177">
        <f t="shared" si="24"/>
        <v>47.426473141701045</v>
      </c>
      <c r="S92" s="177">
        <f t="shared" si="25"/>
        <v>205.18256269914613</v>
      </c>
      <c r="T92" s="177">
        <f t="shared" si="20"/>
        <v>252.60903584084718</v>
      </c>
      <c r="U92" s="177">
        <f t="shared" si="16"/>
        <v>14387.578403978099</v>
      </c>
    </row>
    <row r="93" spans="1:21" x14ac:dyDescent="0.25">
      <c r="A93" s="94">
        <f t="shared" si="26"/>
        <v>46388</v>
      </c>
      <c r="B93" s="95">
        <v>73</v>
      </c>
      <c r="C93" s="82">
        <f t="shared" si="21"/>
        <v>10720.059031201145</v>
      </c>
      <c r="D93" s="96">
        <f t="shared" si="22"/>
        <v>34.840191851403723</v>
      </c>
      <c r="E93" s="96">
        <f t="shared" si="23"/>
        <v>136.68237183508239</v>
      </c>
      <c r="F93" s="96">
        <f t="shared" si="17"/>
        <v>171.52256368648611</v>
      </c>
      <c r="G93" s="96">
        <f t="shared" si="18"/>
        <v>10583.376659366062</v>
      </c>
      <c r="O93" s="176">
        <f t="shared" si="27"/>
        <v>46388</v>
      </c>
      <c r="P93" s="152">
        <v>73</v>
      </c>
      <c r="Q93" s="157">
        <f t="shared" si="19"/>
        <v>14387.578403978099</v>
      </c>
      <c r="R93" s="177">
        <f t="shared" si="24"/>
        <v>46.759629812928821</v>
      </c>
      <c r="S93" s="177">
        <f t="shared" si="25"/>
        <v>205.84940602791838</v>
      </c>
      <c r="T93" s="177">
        <f t="shared" si="20"/>
        <v>252.60903584084718</v>
      </c>
      <c r="U93" s="177">
        <f t="shared" si="16"/>
        <v>14181.72899795018</v>
      </c>
    </row>
    <row r="94" spans="1:21" x14ac:dyDescent="0.25">
      <c r="A94" s="94">
        <f t="shared" si="26"/>
        <v>46419</v>
      </c>
      <c r="B94" s="95">
        <v>74</v>
      </c>
      <c r="C94" s="82">
        <f t="shared" si="21"/>
        <v>10583.376659366062</v>
      </c>
      <c r="D94" s="96">
        <f t="shared" si="22"/>
        <v>34.395974142939707</v>
      </c>
      <c r="E94" s="96">
        <f t="shared" si="23"/>
        <v>137.1265895435464</v>
      </c>
      <c r="F94" s="96">
        <f t="shared" si="17"/>
        <v>171.52256368648611</v>
      </c>
      <c r="G94" s="96">
        <f t="shared" si="18"/>
        <v>10446.250069822516</v>
      </c>
      <c r="O94" s="176">
        <f t="shared" si="27"/>
        <v>46419</v>
      </c>
      <c r="P94" s="152">
        <v>74</v>
      </c>
      <c r="Q94" s="157">
        <f t="shared" si="19"/>
        <v>14181.72899795018</v>
      </c>
      <c r="R94" s="177">
        <f t="shared" si="24"/>
        <v>46.090619243338082</v>
      </c>
      <c r="S94" s="177">
        <f t="shared" si="25"/>
        <v>206.51841659750912</v>
      </c>
      <c r="T94" s="177">
        <f t="shared" si="20"/>
        <v>252.60903584084718</v>
      </c>
      <c r="U94" s="177">
        <f t="shared" si="16"/>
        <v>13975.21058135267</v>
      </c>
    </row>
    <row r="95" spans="1:21" x14ac:dyDescent="0.25">
      <c r="A95" s="94">
        <f t="shared" si="26"/>
        <v>46447</v>
      </c>
      <c r="B95" s="95">
        <v>75</v>
      </c>
      <c r="C95" s="82">
        <f t="shared" si="21"/>
        <v>10446.250069822516</v>
      </c>
      <c r="D95" s="96">
        <f t="shared" si="22"/>
        <v>33.95031272692318</v>
      </c>
      <c r="E95" s="96">
        <f t="shared" si="23"/>
        <v>137.57225095956295</v>
      </c>
      <c r="F95" s="96">
        <f t="shared" si="17"/>
        <v>171.52256368648614</v>
      </c>
      <c r="G95" s="96">
        <f t="shared" si="18"/>
        <v>10308.677818862952</v>
      </c>
      <c r="O95" s="176">
        <f t="shared" si="27"/>
        <v>46447</v>
      </c>
      <c r="P95" s="152">
        <v>75</v>
      </c>
      <c r="Q95" s="157">
        <f t="shared" si="19"/>
        <v>13975.21058135267</v>
      </c>
      <c r="R95" s="177">
        <f t="shared" si="24"/>
        <v>45.41943438939618</v>
      </c>
      <c r="S95" s="177">
        <f t="shared" si="25"/>
        <v>207.18960145145104</v>
      </c>
      <c r="T95" s="177">
        <f t="shared" si="20"/>
        <v>252.60903584084721</v>
      </c>
      <c r="U95" s="177">
        <f t="shared" si="16"/>
        <v>13768.020979901219</v>
      </c>
    </row>
    <row r="96" spans="1:21" x14ac:dyDescent="0.25">
      <c r="A96" s="94">
        <f t="shared" si="26"/>
        <v>46478</v>
      </c>
      <c r="B96" s="95">
        <v>76</v>
      </c>
      <c r="C96" s="82">
        <f t="shared" si="21"/>
        <v>10308.677818862952</v>
      </c>
      <c r="D96" s="96">
        <f t="shared" si="22"/>
        <v>33.503202911304598</v>
      </c>
      <c r="E96" s="96">
        <f t="shared" si="23"/>
        <v>138.0193607751815</v>
      </c>
      <c r="F96" s="96">
        <f t="shared" si="17"/>
        <v>171.52256368648608</v>
      </c>
      <c r="G96" s="96">
        <f t="shared" si="18"/>
        <v>10170.658458087772</v>
      </c>
      <c r="O96" s="176">
        <f t="shared" si="27"/>
        <v>46478</v>
      </c>
      <c r="P96" s="152">
        <v>76</v>
      </c>
      <c r="Q96" s="157">
        <f t="shared" si="19"/>
        <v>13768.020979901219</v>
      </c>
      <c r="R96" s="177">
        <f t="shared" si="24"/>
        <v>44.746068184678968</v>
      </c>
      <c r="S96" s="177">
        <f t="shared" si="25"/>
        <v>207.86296765616822</v>
      </c>
      <c r="T96" s="177">
        <f t="shared" si="20"/>
        <v>252.60903584084718</v>
      </c>
      <c r="U96" s="177">
        <f t="shared" si="16"/>
        <v>13560.15801224505</v>
      </c>
    </row>
    <row r="97" spans="1:21" x14ac:dyDescent="0.25">
      <c r="A97" s="94">
        <f t="shared" si="26"/>
        <v>46508</v>
      </c>
      <c r="B97" s="95">
        <v>77</v>
      </c>
      <c r="C97" s="82">
        <f t="shared" si="21"/>
        <v>10170.658458087772</v>
      </c>
      <c r="D97" s="96">
        <f t="shared" si="22"/>
        <v>33.054639988785262</v>
      </c>
      <c r="E97" s="96">
        <f t="shared" si="23"/>
        <v>138.46792369770085</v>
      </c>
      <c r="F97" s="96">
        <f t="shared" si="17"/>
        <v>171.52256368648611</v>
      </c>
      <c r="G97" s="96">
        <f t="shared" si="18"/>
        <v>10032.190534390071</v>
      </c>
      <c r="O97" s="176">
        <f t="shared" si="27"/>
        <v>46508</v>
      </c>
      <c r="P97" s="152">
        <v>77</v>
      </c>
      <c r="Q97" s="157">
        <f t="shared" si="19"/>
        <v>13560.15801224505</v>
      </c>
      <c r="R97" s="177">
        <f t="shared" si="24"/>
        <v>44.070513539796423</v>
      </c>
      <c r="S97" s="177">
        <f t="shared" si="25"/>
        <v>208.53852230105079</v>
      </c>
      <c r="T97" s="177">
        <f t="shared" si="20"/>
        <v>252.60903584084721</v>
      </c>
      <c r="U97" s="177">
        <f t="shared" si="16"/>
        <v>13351.619489944</v>
      </c>
    </row>
    <row r="98" spans="1:21" x14ac:dyDescent="0.25">
      <c r="A98" s="94">
        <f t="shared" si="26"/>
        <v>46539</v>
      </c>
      <c r="B98" s="95">
        <v>78</v>
      </c>
      <c r="C98" s="82">
        <f t="shared" si="21"/>
        <v>10032.190534390071</v>
      </c>
      <c r="D98" s="96">
        <f t="shared" si="22"/>
        <v>32.604619236767732</v>
      </c>
      <c r="E98" s="96">
        <f t="shared" si="23"/>
        <v>138.91794444971839</v>
      </c>
      <c r="F98" s="96">
        <f t="shared" si="17"/>
        <v>171.52256368648614</v>
      </c>
      <c r="G98" s="96">
        <f t="shared" si="18"/>
        <v>9893.2725899403522</v>
      </c>
      <c r="O98" s="176">
        <f t="shared" si="27"/>
        <v>46539</v>
      </c>
      <c r="P98" s="152">
        <v>78</v>
      </c>
      <c r="Q98" s="157">
        <f t="shared" si="19"/>
        <v>13351.619489944</v>
      </c>
      <c r="R98" s="177">
        <f t="shared" si="24"/>
        <v>43.392763342318005</v>
      </c>
      <c r="S98" s="177">
        <f t="shared" si="25"/>
        <v>209.21627249852921</v>
      </c>
      <c r="T98" s="177">
        <f t="shared" si="20"/>
        <v>252.60903584084721</v>
      </c>
      <c r="U98" s="177">
        <f t="shared" si="16"/>
        <v>13142.40321744547</v>
      </c>
    </row>
    <row r="99" spans="1:21" x14ac:dyDescent="0.25">
      <c r="A99" s="94">
        <f t="shared" si="26"/>
        <v>46569</v>
      </c>
      <c r="B99" s="95">
        <v>79</v>
      </c>
      <c r="C99" s="82">
        <f t="shared" si="21"/>
        <v>9893.2725899403522</v>
      </c>
      <c r="D99" s="96">
        <f t="shared" si="22"/>
        <v>32.153135917306152</v>
      </c>
      <c r="E99" s="96">
        <f t="shared" si="23"/>
        <v>139.36942776917996</v>
      </c>
      <c r="F99" s="96">
        <f t="shared" si="17"/>
        <v>171.52256368648611</v>
      </c>
      <c r="G99" s="96">
        <f t="shared" si="18"/>
        <v>9753.9031621711729</v>
      </c>
      <c r="O99" s="176">
        <f t="shared" si="27"/>
        <v>46569</v>
      </c>
      <c r="P99" s="152">
        <v>79</v>
      </c>
      <c r="Q99" s="157">
        <f t="shared" si="19"/>
        <v>13142.40321744547</v>
      </c>
      <c r="R99" s="177">
        <f t="shared" si="24"/>
        <v>42.712810456697781</v>
      </c>
      <c r="S99" s="177">
        <f t="shared" si="25"/>
        <v>209.89622538414943</v>
      </c>
      <c r="T99" s="177">
        <f t="shared" si="20"/>
        <v>252.60903584084721</v>
      </c>
      <c r="U99" s="177">
        <f t="shared" si="16"/>
        <v>12932.50699206132</v>
      </c>
    </row>
    <row r="100" spans="1:21" x14ac:dyDescent="0.25">
      <c r="A100" s="94">
        <f t="shared" si="26"/>
        <v>46600</v>
      </c>
      <c r="B100" s="95">
        <v>80</v>
      </c>
      <c r="C100" s="82">
        <f t="shared" si="21"/>
        <v>9753.9031621711729</v>
      </c>
      <c r="D100" s="96">
        <f t="shared" si="22"/>
        <v>31.70018527705631</v>
      </c>
      <c r="E100" s="96">
        <f t="shared" si="23"/>
        <v>139.82237840942977</v>
      </c>
      <c r="F100" s="96">
        <f t="shared" si="17"/>
        <v>171.52256368648608</v>
      </c>
      <c r="G100" s="96">
        <f t="shared" si="18"/>
        <v>9614.0807837617431</v>
      </c>
      <c r="O100" s="176">
        <f t="shared" si="27"/>
        <v>46600</v>
      </c>
      <c r="P100" s="152">
        <v>80</v>
      </c>
      <c r="Q100" s="157">
        <f t="shared" si="19"/>
        <v>12932.50699206132</v>
      </c>
      <c r="R100" s="177">
        <f t="shared" si="24"/>
        <v>42.030647724199298</v>
      </c>
      <c r="S100" s="177">
        <f t="shared" si="25"/>
        <v>210.57838811664789</v>
      </c>
      <c r="T100" s="177">
        <f t="shared" si="20"/>
        <v>252.60903584084718</v>
      </c>
      <c r="U100" s="177">
        <f t="shared" si="16"/>
        <v>12721.928603944672</v>
      </c>
    </row>
    <row r="101" spans="1:21" x14ac:dyDescent="0.25">
      <c r="A101" s="94">
        <f t="shared" si="26"/>
        <v>46631</v>
      </c>
      <c r="B101" s="95">
        <v>81</v>
      </c>
      <c r="C101" s="82">
        <f t="shared" si="21"/>
        <v>9614.0807837617431</v>
      </c>
      <c r="D101" s="96">
        <f t="shared" si="22"/>
        <v>31.24576254722567</v>
      </c>
      <c r="E101" s="96">
        <f t="shared" si="23"/>
        <v>140.27680113926047</v>
      </c>
      <c r="F101" s="96">
        <f t="shared" si="17"/>
        <v>171.52256368648614</v>
      </c>
      <c r="G101" s="96">
        <f t="shared" si="18"/>
        <v>9473.8039826224831</v>
      </c>
      <c r="O101" s="176">
        <f t="shared" si="27"/>
        <v>46631</v>
      </c>
      <c r="P101" s="152">
        <v>81</v>
      </c>
      <c r="Q101" s="157">
        <f t="shared" si="19"/>
        <v>12721.928603944672</v>
      </c>
      <c r="R101" s="177">
        <f t="shared" si="24"/>
        <v>41.346267962820193</v>
      </c>
      <c r="S101" s="177">
        <f t="shared" si="25"/>
        <v>211.26276787802701</v>
      </c>
      <c r="T101" s="177">
        <f t="shared" si="20"/>
        <v>252.60903584084718</v>
      </c>
      <c r="U101" s="177">
        <f t="shared" si="16"/>
        <v>12510.665836066646</v>
      </c>
    </row>
    <row r="102" spans="1:21" x14ac:dyDescent="0.25">
      <c r="A102" s="94">
        <f t="shared" si="26"/>
        <v>46661</v>
      </c>
      <c r="B102" s="95">
        <v>82</v>
      </c>
      <c r="C102" s="82">
        <f t="shared" si="21"/>
        <v>9473.8039826224831</v>
      </c>
      <c r="D102" s="96">
        <f t="shared" si="22"/>
        <v>30.789862943523069</v>
      </c>
      <c r="E102" s="96">
        <f t="shared" si="23"/>
        <v>140.73270074296303</v>
      </c>
      <c r="F102" s="96">
        <f t="shared" si="17"/>
        <v>171.52256368648611</v>
      </c>
      <c r="G102" s="96">
        <f t="shared" si="18"/>
        <v>9333.07128187952</v>
      </c>
      <c r="O102" s="176">
        <f t="shared" si="27"/>
        <v>46661</v>
      </c>
      <c r="P102" s="152">
        <v>82</v>
      </c>
      <c r="Q102" s="157">
        <f t="shared" si="19"/>
        <v>12510.665836066646</v>
      </c>
      <c r="R102" s="177">
        <f t="shared" si="24"/>
        <v>40.659663967216609</v>
      </c>
      <c r="S102" s="177">
        <f t="shared" si="25"/>
        <v>211.94937187363058</v>
      </c>
      <c r="T102" s="177">
        <f t="shared" si="20"/>
        <v>252.60903584084718</v>
      </c>
      <c r="U102" s="177">
        <f t="shared" si="16"/>
        <v>12298.716464193016</v>
      </c>
    </row>
    <row r="103" spans="1:21" x14ac:dyDescent="0.25">
      <c r="A103" s="94">
        <f t="shared" si="26"/>
        <v>46692</v>
      </c>
      <c r="B103" s="95">
        <v>83</v>
      </c>
      <c r="C103" s="82">
        <f t="shared" si="21"/>
        <v>9333.07128187952</v>
      </c>
      <c r="D103" s="96">
        <f t="shared" si="22"/>
        <v>30.332481666108439</v>
      </c>
      <c r="E103" s="96">
        <f t="shared" si="23"/>
        <v>141.19008202037767</v>
      </c>
      <c r="F103" s="96">
        <f t="shared" si="17"/>
        <v>171.52256368648611</v>
      </c>
      <c r="G103" s="96">
        <f t="shared" si="18"/>
        <v>9191.8811998591427</v>
      </c>
      <c r="O103" s="176">
        <f t="shared" si="27"/>
        <v>46692</v>
      </c>
      <c r="P103" s="152">
        <v>83</v>
      </c>
      <c r="Q103" s="157">
        <f t="shared" si="19"/>
        <v>12298.716464193016</v>
      </c>
      <c r="R103" s="177">
        <f t="shared" si="24"/>
        <v>39.970828508627307</v>
      </c>
      <c r="S103" s="177">
        <f t="shared" si="25"/>
        <v>212.63820733221988</v>
      </c>
      <c r="T103" s="177">
        <f t="shared" si="20"/>
        <v>252.60903584084718</v>
      </c>
      <c r="U103" s="177">
        <f t="shared" si="16"/>
        <v>12086.078256860796</v>
      </c>
    </row>
    <row r="104" spans="1:21" x14ac:dyDescent="0.25">
      <c r="A104" s="94">
        <f t="shared" si="26"/>
        <v>46722</v>
      </c>
      <c r="B104" s="95">
        <v>84</v>
      </c>
      <c r="C104" s="82">
        <f t="shared" si="21"/>
        <v>9191.8811998591427</v>
      </c>
      <c r="D104" s="96">
        <f t="shared" si="22"/>
        <v>29.873613899542214</v>
      </c>
      <c r="E104" s="96">
        <f t="shared" si="23"/>
        <v>141.64894978694392</v>
      </c>
      <c r="F104" s="96">
        <f t="shared" si="17"/>
        <v>171.52256368648614</v>
      </c>
      <c r="G104" s="96">
        <f t="shared" si="18"/>
        <v>9050.2322500721984</v>
      </c>
      <c r="O104" s="176">
        <f t="shared" si="27"/>
        <v>46722</v>
      </c>
      <c r="P104" s="152">
        <v>84</v>
      </c>
      <c r="Q104" s="157">
        <f t="shared" si="19"/>
        <v>12086.078256860796</v>
      </c>
      <c r="R104" s="177">
        <f t="shared" si="24"/>
        <v>39.279754334797595</v>
      </c>
      <c r="S104" s="177">
        <f t="shared" si="25"/>
        <v>213.32928150604963</v>
      </c>
      <c r="T104" s="177">
        <f t="shared" si="20"/>
        <v>252.60903584084721</v>
      </c>
      <c r="U104" s="177">
        <f t="shared" si="16"/>
        <v>11872.748975354745</v>
      </c>
    </row>
    <row r="105" spans="1:21" x14ac:dyDescent="0.25">
      <c r="A105" s="94">
        <f t="shared" si="26"/>
        <v>46753</v>
      </c>
      <c r="B105" s="95">
        <v>85</v>
      </c>
      <c r="C105" s="82">
        <f t="shared" si="21"/>
        <v>9050.2322500721984</v>
      </c>
      <c r="D105" s="96">
        <f t="shared" si="22"/>
        <v>29.413254812734642</v>
      </c>
      <c r="E105" s="96">
        <f t="shared" si="23"/>
        <v>142.10930887375147</v>
      </c>
      <c r="F105" s="96">
        <f t="shared" si="17"/>
        <v>171.52256368648611</v>
      </c>
      <c r="G105" s="96">
        <f t="shared" si="18"/>
        <v>8908.1229411984477</v>
      </c>
      <c r="O105" s="176">
        <f t="shared" si="27"/>
        <v>46753</v>
      </c>
      <c r="P105" s="152">
        <v>85</v>
      </c>
      <c r="Q105" s="157">
        <f t="shared" si="19"/>
        <v>11872.748975354745</v>
      </c>
      <c r="R105" s="177">
        <f t="shared" si="24"/>
        <v>38.58643416990293</v>
      </c>
      <c r="S105" s="177">
        <f t="shared" si="25"/>
        <v>214.02260167094425</v>
      </c>
      <c r="T105" s="177">
        <f t="shared" si="20"/>
        <v>252.60903584084718</v>
      </c>
      <c r="U105" s="177">
        <f t="shared" si="16"/>
        <v>11658.726373683801</v>
      </c>
    </row>
    <row r="106" spans="1:21" x14ac:dyDescent="0.25">
      <c r="A106" s="94">
        <f t="shared" si="26"/>
        <v>46784</v>
      </c>
      <c r="B106" s="95">
        <v>86</v>
      </c>
      <c r="C106" s="82">
        <f t="shared" si="21"/>
        <v>8908.1229411984477</v>
      </c>
      <c r="D106" s="96">
        <f t="shared" si="22"/>
        <v>28.951399558894956</v>
      </c>
      <c r="E106" s="96">
        <f t="shared" si="23"/>
        <v>142.57116412759117</v>
      </c>
      <c r="F106" s="96">
        <f t="shared" si="17"/>
        <v>171.52256368648614</v>
      </c>
      <c r="G106" s="96">
        <f t="shared" si="18"/>
        <v>8765.5517770708557</v>
      </c>
      <c r="O106" s="176">
        <f t="shared" si="27"/>
        <v>46784</v>
      </c>
      <c r="P106" s="152">
        <v>86</v>
      </c>
      <c r="Q106" s="157">
        <f t="shared" si="19"/>
        <v>11658.726373683801</v>
      </c>
      <c r="R106" s="177">
        <f t="shared" si="24"/>
        <v>37.89086071447236</v>
      </c>
      <c r="S106" s="177">
        <f t="shared" si="25"/>
        <v>214.71817512637486</v>
      </c>
      <c r="T106" s="177">
        <f t="shared" si="20"/>
        <v>252.60903584084721</v>
      </c>
      <c r="U106" s="177">
        <f t="shared" si="16"/>
        <v>11444.008198557427</v>
      </c>
    </row>
    <row r="107" spans="1:21" x14ac:dyDescent="0.25">
      <c r="A107" s="94">
        <f t="shared" si="26"/>
        <v>46813</v>
      </c>
      <c r="B107" s="95">
        <v>87</v>
      </c>
      <c r="C107" s="82">
        <f t="shared" si="21"/>
        <v>8765.5517770708557</v>
      </c>
      <c r="D107" s="96">
        <f t="shared" si="22"/>
        <v>28.48804327548028</v>
      </c>
      <c r="E107" s="96">
        <f t="shared" si="23"/>
        <v>143.03452041100584</v>
      </c>
      <c r="F107" s="96">
        <f t="shared" si="17"/>
        <v>171.52256368648614</v>
      </c>
      <c r="G107" s="96">
        <f t="shared" si="18"/>
        <v>8622.5172566598503</v>
      </c>
      <c r="O107" s="176">
        <f t="shared" si="27"/>
        <v>46813</v>
      </c>
      <c r="P107" s="152">
        <v>87</v>
      </c>
      <c r="Q107" s="157">
        <f t="shared" si="19"/>
        <v>11444.008198557427</v>
      </c>
      <c r="R107" s="177">
        <f t="shared" si="24"/>
        <v>37.19302664531164</v>
      </c>
      <c r="S107" s="177">
        <f t="shared" si="25"/>
        <v>215.41600919553554</v>
      </c>
      <c r="T107" s="177">
        <f t="shared" si="20"/>
        <v>252.60903584084718</v>
      </c>
      <c r="U107" s="177">
        <f t="shared" si="16"/>
        <v>11228.592189361891</v>
      </c>
    </row>
    <row r="108" spans="1:21" x14ac:dyDescent="0.25">
      <c r="A108" s="94">
        <f t="shared" si="26"/>
        <v>46844</v>
      </c>
      <c r="B108" s="95">
        <v>88</v>
      </c>
      <c r="C108" s="82">
        <f t="shared" si="21"/>
        <v>8622.5172566598503</v>
      </c>
      <c r="D108" s="96">
        <f t="shared" si="22"/>
        <v>28.023181084144511</v>
      </c>
      <c r="E108" s="96">
        <f t="shared" si="23"/>
        <v>143.4993826023416</v>
      </c>
      <c r="F108" s="96">
        <f t="shared" si="17"/>
        <v>171.52256368648611</v>
      </c>
      <c r="G108" s="96">
        <f t="shared" si="18"/>
        <v>8479.0178740575084</v>
      </c>
      <c r="O108" s="176">
        <f t="shared" si="27"/>
        <v>46844</v>
      </c>
      <c r="P108" s="152">
        <v>88</v>
      </c>
      <c r="Q108" s="157">
        <f t="shared" si="19"/>
        <v>11228.592189361891</v>
      </c>
      <c r="R108" s="177">
        <f t="shared" si="24"/>
        <v>36.492924615426148</v>
      </c>
      <c r="S108" s="177">
        <f t="shared" si="25"/>
        <v>216.11611122542107</v>
      </c>
      <c r="T108" s="177">
        <f t="shared" si="20"/>
        <v>252.60903584084721</v>
      </c>
      <c r="U108" s="177">
        <f t="shared" si="16"/>
        <v>11012.476078136469</v>
      </c>
    </row>
    <row r="109" spans="1:21" x14ac:dyDescent="0.25">
      <c r="A109" s="94">
        <f t="shared" si="26"/>
        <v>46874</v>
      </c>
      <c r="B109" s="95">
        <v>89</v>
      </c>
      <c r="C109" s="82">
        <f t="shared" si="21"/>
        <v>8479.0178740575084</v>
      </c>
      <c r="D109" s="96">
        <f t="shared" si="22"/>
        <v>27.5568080906869</v>
      </c>
      <c r="E109" s="96">
        <f t="shared" si="23"/>
        <v>143.96575559579921</v>
      </c>
      <c r="F109" s="96">
        <f t="shared" si="17"/>
        <v>171.52256368648611</v>
      </c>
      <c r="G109" s="96">
        <f t="shared" si="18"/>
        <v>8335.0521184617101</v>
      </c>
      <c r="O109" s="176">
        <f t="shared" si="27"/>
        <v>46874</v>
      </c>
      <c r="P109" s="152">
        <v>89</v>
      </c>
      <c r="Q109" s="157">
        <f t="shared" si="19"/>
        <v>11012.476078136469</v>
      </c>
      <c r="R109" s="177">
        <f t="shared" si="24"/>
        <v>35.790547253943529</v>
      </c>
      <c r="S109" s="177">
        <f t="shared" si="25"/>
        <v>216.81848858690367</v>
      </c>
      <c r="T109" s="177">
        <f t="shared" si="20"/>
        <v>252.60903584084718</v>
      </c>
      <c r="U109" s="177">
        <f t="shared" si="16"/>
        <v>10795.657589549566</v>
      </c>
    </row>
    <row r="110" spans="1:21" x14ac:dyDescent="0.25">
      <c r="A110" s="94">
        <f t="shared" si="26"/>
        <v>46905</v>
      </c>
      <c r="B110" s="95">
        <v>90</v>
      </c>
      <c r="C110" s="82">
        <f t="shared" si="21"/>
        <v>8335.0521184617101</v>
      </c>
      <c r="D110" s="96">
        <f t="shared" si="22"/>
        <v>27.088919385000555</v>
      </c>
      <c r="E110" s="96">
        <f t="shared" si="23"/>
        <v>144.43364430148554</v>
      </c>
      <c r="F110" s="96">
        <f t="shared" si="17"/>
        <v>171.52256368648611</v>
      </c>
      <c r="G110" s="96">
        <f t="shared" si="18"/>
        <v>8190.6184741602247</v>
      </c>
      <c r="O110" s="176">
        <f t="shared" si="27"/>
        <v>46905</v>
      </c>
      <c r="P110" s="152">
        <v>90</v>
      </c>
      <c r="Q110" s="157">
        <f t="shared" si="19"/>
        <v>10795.657589549566</v>
      </c>
      <c r="R110" s="177">
        <f t="shared" si="24"/>
        <v>35.085887166036095</v>
      </c>
      <c r="S110" s="177">
        <f t="shared" si="25"/>
        <v>217.5231486748111</v>
      </c>
      <c r="T110" s="177">
        <f t="shared" si="20"/>
        <v>252.60903584084718</v>
      </c>
      <c r="U110" s="177">
        <f t="shared" si="16"/>
        <v>10578.134440874755</v>
      </c>
    </row>
    <row r="111" spans="1:21" x14ac:dyDescent="0.25">
      <c r="A111" s="94">
        <f t="shared" si="26"/>
        <v>46935</v>
      </c>
      <c r="B111" s="95">
        <v>91</v>
      </c>
      <c r="C111" s="82">
        <f t="shared" si="21"/>
        <v>8190.6184741602247</v>
      </c>
      <c r="D111" s="96">
        <f t="shared" si="22"/>
        <v>26.619510041020728</v>
      </c>
      <c r="E111" s="96">
        <f t="shared" si="23"/>
        <v>144.90305364546541</v>
      </c>
      <c r="F111" s="96">
        <f t="shared" si="17"/>
        <v>171.52256368648614</v>
      </c>
      <c r="G111" s="96">
        <f t="shared" si="18"/>
        <v>8045.715420514759</v>
      </c>
      <c r="O111" s="176">
        <f t="shared" si="27"/>
        <v>46935</v>
      </c>
      <c r="P111" s="152">
        <v>91</v>
      </c>
      <c r="Q111" s="157">
        <f t="shared" si="19"/>
        <v>10578.134440874755</v>
      </c>
      <c r="R111" s="177">
        <f t="shared" si="24"/>
        <v>34.378936932842961</v>
      </c>
      <c r="S111" s="177">
        <f t="shared" si="25"/>
        <v>218.23009890800421</v>
      </c>
      <c r="T111" s="177">
        <f t="shared" si="20"/>
        <v>252.60903584084718</v>
      </c>
      <c r="U111" s="177">
        <f t="shared" si="16"/>
        <v>10359.904341966751</v>
      </c>
    </row>
    <row r="112" spans="1:21" x14ac:dyDescent="0.25">
      <c r="A112" s="94">
        <f t="shared" si="26"/>
        <v>46966</v>
      </c>
      <c r="B112" s="95">
        <v>92</v>
      </c>
      <c r="C112" s="82">
        <f t="shared" si="21"/>
        <v>8045.715420514759</v>
      </c>
      <c r="D112" s="96">
        <f t="shared" si="22"/>
        <v>26.148575116672962</v>
      </c>
      <c r="E112" s="96">
        <f t="shared" si="23"/>
        <v>145.37398856981315</v>
      </c>
      <c r="F112" s="96">
        <f t="shared" si="17"/>
        <v>171.52256368648611</v>
      </c>
      <c r="G112" s="96">
        <f t="shared" si="18"/>
        <v>7900.3414319449457</v>
      </c>
      <c r="O112" s="176">
        <f t="shared" si="27"/>
        <v>46966</v>
      </c>
      <c r="P112" s="152">
        <v>92</v>
      </c>
      <c r="Q112" s="157">
        <f t="shared" si="19"/>
        <v>10359.904341966751</v>
      </c>
      <c r="R112" s="177">
        <f t="shared" si="24"/>
        <v>33.669689111391946</v>
      </c>
      <c r="S112" s="177">
        <f t="shared" si="25"/>
        <v>218.93934672945525</v>
      </c>
      <c r="T112" s="177">
        <f t="shared" si="20"/>
        <v>252.60903584084718</v>
      </c>
      <c r="U112" s="177">
        <f t="shared" si="16"/>
        <v>10140.964995237295</v>
      </c>
    </row>
    <row r="113" spans="1:21" x14ac:dyDescent="0.25">
      <c r="A113" s="94">
        <f t="shared" si="26"/>
        <v>46997</v>
      </c>
      <c r="B113" s="95">
        <v>93</v>
      </c>
      <c r="C113" s="82">
        <f t="shared" si="21"/>
        <v>7900.3414319449457</v>
      </c>
      <c r="D113" s="96">
        <f t="shared" si="22"/>
        <v>25.676109653821072</v>
      </c>
      <c r="E113" s="96">
        <f t="shared" si="23"/>
        <v>145.84645403266504</v>
      </c>
      <c r="F113" s="96">
        <f t="shared" si="17"/>
        <v>171.52256368648611</v>
      </c>
      <c r="G113" s="96">
        <f t="shared" si="18"/>
        <v>7754.4949779122808</v>
      </c>
      <c r="O113" s="176">
        <f t="shared" si="27"/>
        <v>46997</v>
      </c>
      <c r="P113" s="152">
        <v>93</v>
      </c>
      <c r="Q113" s="157">
        <f t="shared" si="19"/>
        <v>10140.964995237295</v>
      </c>
      <c r="R113" s="177">
        <f t="shared" si="24"/>
        <v>32.95813623452122</v>
      </c>
      <c r="S113" s="177">
        <f t="shared" si="25"/>
        <v>219.65089960632599</v>
      </c>
      <c r="T113" s="177">
        <f t="shared" si="20"/>
        <v>252.60903584084721</v>
      </c>
      <c r="U113" s="177">
        <f t="shared" si="16"/>
        <v>9921.3140956309689</v>
      </c>
    </row>
    <row r="114" spans="1:21" x14ac:dyDescent="0.25">
      <c r="A114" s="94">
        <f t="shared" si="26"/>
        <v>47027</v>
      </c>
      <c r="B114" s="95">
        <v>94</v>
      </c>
      <c r="C114" s="82">
        <f t="shared" si="21"/>
        <v>7754.4949779122808</v>
      </c>
      <c r="D114" s="96">
        <f t="shared" si="22"/>
        <v>25.202108678214909</v>
      </c>
      <c r="E114" s="96">
        <f t="shared" si="23"/>
        <v>146.32045500827121</v>
      </c>
      <c r="F114" s="96">
        <f t="shared" si="17"/>
        <v>171.52256368648611</v>
      </c>
      <c r="G114" s="96">
        <f t="shared" si="18"/>
        <v>7608.1745229040098</v>
      </c>
      <c r="O114" s="176">
        <f t="shared" si="27"/>
        <v>47027</v>
      </c>
      <c r="P114" s="152">
        <v>94</v>
      </c>
      <c r="Q114" s="157">
        <f t="shared" si="19"/>
        <v>9921.3140956309689</v>
      </c>
      <c r="R114" s="177">
        <f t="shared" si="24"/>
        <v>32.244270810800657</v>
      </c>
      <c r="S114" s="177">
        <f t="shared" si="25"/>
        <v>220.36476503004653</v>
      </c>
      <c r="T114" s="177">
        <f t="shared" si="20"/>
        <v>252.60903584084718</v>
      </c>
      <c r="U114" s="177">
        <f t="shared" si="16"/>
        <v>9700.9493306009226</v>
      </c>
    </row>
    <row r="115" spans="1:21" x14ac:dyDescent="0.25">
      <c r="A115" s="94">
        <f t="shared" si="26"/>
        <v>47058</v>
      </c>
      <c r="B115" s="95">
        <v>95</v>
      </c>
      <c r="C115" s="82">
        <f t="shared" si="21"/>
        <v>7608.1745229040098</v>
      </c>
      <c r="D115" s="96">
        <f t="shared" si="22"/>
        <v>24.72656719943803</v>
      </c>
      <c r="E115" s="96">
        <f t="shared" si="23"/>
        <v>146.79599648704809</v>
      </c>
      <c r="F115" s="96">
        <f t="shared" si="17"/>
        <v>171.52256368648611</v>
      </c>
      <c r="G115" s="96">
        <f t="shared" si="18"/>
        <v>7461.3785264169619</v>
      </c>
      <c r="O115" s="176">
        <f t="shared" si="27"/>
        <v>47058</v>
      </c>
      <c r="P115" s="152">
        <v>95</v>
      </c>
      <c r="Q115" s="157">
        <f t="shared" si="19"/>
        <v>9700.9493306009226</v>
      </c>
      <c r="R115" s="177">
        <f t="shared" si="24"/>
        <v>31.528085324453009</v>
      </c>
      <c r="S115" s="177">
        <f t="shared" si="25"/>
        <v>221.08095051639415</v>
      </c>
      <c r="T115" s="177">
        <f t="shared" si="20"/>
        <v>252.60903584084716</v>
      </c>
      <c r="U115" s="177">
        <f t="shared" si="16"/>
        <v>9479.8683800845283</v>
      </c>
    </row>
    <row r="116" spans="1:21" x14ac:dyDescent="0.25">
      <c r="A116" s="94">
        <f t="shared" si="26"/>
        <v>47088</v>
      </c>
      <c r="B116" s="95">
        <v>96</v>
      </c>
      <c r="C116" s="82">
        <f t="shared" si="21"/>
        <v>7461.3785264169619</v>
      </c>
      <c r="D116" s="96">
        <f t="shared" si="22"/>
        <v>24.249480210855122</v>
      </c>
      <c r="E116" s="96">
        <f t="shared" si="23"/>
        <v>147.27308347563101</v>
      </c>
      <c r="F116" s="96">
        <f t="shared" si="17"/>
        <v>171.52256368648614</v>
      </c>
      <c r="G116" s="96">
        <f t="shared" si="18"/>
        <v>7314.1054429413307</v>
      </c>
      <c r="O116" s="176">
        <f t="shared" si="27"/>
        <v>47088</v>
      </c>
      <c r="P116" s="152">
        <v>96</v>
      </c>
      <c r="Q116" s="157">
        <f t="shared" si="19"/>
        <v>9479.8683800845283</v>
      </c>
      <c r="R116" s="177">
        <f t="shared" si="24"/>
        <v>30.809572235274729</v>
      </c>
      <c r="S116" s="177">
        <f t="shared" si="25"/>
        <v>221.7994636055725</v>
      </c>
      <c r="T116" s="177">
        <f t="shared" si="20"/>
        <v>252.60903584084724</v>
      </c>
      <c r="U116" s="177">
        <f t="shared" si="16"/>
        <v>9258.0689164789565</v>
      </c>
    </row>
    <row r="117" spans="1:21" x14ac:dyDescent="0.25">
      <c r="A117" s="94">
        <f t="shared" si="26"/>
        <v>47119</v>
      </c>
      <c r="B117" s="95">
        <v>97</v>
      </c>
      <c r="C117" s="82">
        <f t="shared" si="21"/>
        <v>7314.1054429413307</v>
      </c>
      <c r="D117" s="96">
        <f t="shared" si="22"/>
        <v>23.770842689559323</v>
      </c>
      <c r="E117" s="96">
        <f t="shared" si="23"/>
        <v>147.75172099692679</v>
      </c>
      <c r="F117" s="96">
        <f t="shared" si="17"/>
        <v>171.52256368648611</v>
      </c>
      <c r="G117" s="96">
        <f t="shared" si="18"/>
        <v>7166.3537219444042</v>
      </c>
      <c r="O117" s="176">
        <f t="shared" si="27"/>
        <v>47119</v>
      </c>
      <c r="P117" s="152">
        <v>97</v>
      </c>
      <c r="Q117" s="157">
        <f t="shared" si="19"/>
        <v>9258.0689164789565</v>
      </c>
      <c r="R117" s="177">
        <f t="shared" si="24"/>
        <v>30.088723978556612</v>
      </c>
      <c r="S117" s="177">
        <f t="shared" si="25"/>
        <v>222.52031186229058</v>
      </c>
      <c r="T117" s="177">
        <f t="shared" si="20"/>
        <v>252.60903584084718</v>
      </c>
      <c r="U117" s="177">
        <f t="shared" ref="U117:U140" si="28">Q117-S117</f>
        <v>9035.5486046166661</v>
      </c>
    </row>
    <row r="118" spans="1:21" x14ac:dyDescent="0.25">
      <c r="A118" s="94">
        <f t="shared" si="26"/>
        <v>47150</v>
      </c>
      <c r="B118" s="95">
        <v>98</v>
      </c>
      <c r="C118" s="82">
        <f t="shared" si="21"/>
        <v>7166.3537219444042</v>
      </c>
      <c r="D118" s="96">
        <f t="shared" si="22"/>
        <v>23.290649596319305</v>
      </c>
      <c r="E118" s="96">
        <f t="shared" si="23"/>
        <v>148.23191409016681</v>
      </c>
      <c r="F118" s="96">
        <f t="shared" si="17"/>
        <v>171.52256368648611</v>
      </c>
      <c r="G118" s="96">
        <f t="shared" si="18"/>
        <v>7018.121807854237</v>
      </c>
      <c r="O118" s="176">
        <f t="shared" si="27"/>
        <v>47150</v>
      </c>
      <c r="P118" s="152">
        <v>98</v>
      </c>
      <c r="Q118" s="157">
        <f t="shared" ref="Q118:Q140" si="29">U117</f>
        <v>9035.5486046166661</v>
      </c>
      <c r="R118" s="177">
        <f t="shared" si="24"/>
        <v>29.365532965004171</v>
      </c>
      <c r="S118" s="177">
        <f t="shared" si="25"/>
        <v>223.24350287584301</v>
      </c>
      <c r="T118" s="177">
        <f t="shared" si="20"/>
        <v>252.60903584084718</v>
      </c>
      <c r="U118" s="177">
        <f t="shared" si="28"/>
        <v>8812.3051017408234</v>
      </c>
    </row>
    <row r="119" spans="1:21" x14ac:dyDescent="0.25">
      <c r="A119" s="94">
        <f t="shared" si="26"/>
        <v>47178</v>
      </c>
      <c r="B119" s="95">
        <v>99</v>
      </c>
      <c r="C119" s="82">
        <f t="shared" si="21"/>
        <v>7018.121807854237</v>
      </c>
      <c r="D119" s="96">
        <f t="shared" si="22"/>
        <v>22.808895875526265</v>
      </c>
      <c r="E119" s="96">
        <f t="shared" si="23"/>
        <v>148.71366781095983</v>
      </c>
      <c r="F119" s="96">
        <f t="shared" si="17"/>
        <v>171.52256368648611</v>
      </c>
      <c r="G119" s="96">
        <f t="shared" si="18"/>
        <v>6869.4081400432769</v>
      </c>
      <c r="O119" s="176">
        <f t="shared" si="27"/>
        <v>47178</v>
      </c>
      <c r="P119" s="152">
        <v>99</v>
      </c>
      <c r="Q119" s="157">
        <f t="shared" si="29"/>
        <v>8812.3051017408234</v>
      </c>
      <c r="R119" s="177">
        <f t="shared" si="24"/>
        <v>28.639991580657682</v>
      </c>
      <c r="S119" s="177">
        <f t="shared" si="25"/>
        <v>223.96904426018952</v>
      </c>
      <c r="T119" s="177">
        <f t="shared" si="20"/>
        <v>252.60903584084721</v>
      </c>
      <c r="U119" s="177">
        <f t="shared" si="28"/>
        <v>8588.3360574806338</v>
      </c>
    </row>
    <row r="120" spans="1:21" x14ac:dyDescent="0.25">
      <c r="A120" s="94">
        <f t="shared" si="26"/>
        <v>47209</v>
      </c>
      <c r="B120" s="95">
        <v>100</v>
      </c>
      <c r="C120" s="82">
        <f t="shared" si="21"/>
        <v>6869.4081400432769</v>
      </c>
      <c r="D120" s="96">
        <f t="shared" si="22"/>
        <v>22.325576455140649</v>
      </c>
      <c r="E120" s="96">
        <f t="shared" si="23"/>
        <v>149.19698723134547</v>
      </c>
      <c r="F120" s="96">
        <f t="shared" si="17"/>
        <v>171.52256368648614</v>
      </c>
      <c r="G120" s="96">
        <f t="shared" si="18"/>
        <v>6720.2111528119312</v>
      </c>
      <c r="O120" s="176">
        <f t="shared" si="27"/>
        <v>47209</v>
      </c>
      <c r="P120" s="152">
        <v>100</v>
      </c>
      <c r="Q120" s="157">
        <f t="shared" si="29"/>
        <v>8588.3360574806338</v>
      </c>
      <c r="R120" s="177">
        <f t="shared" si="24"/>
        <v>27.912092186812064</v>
      </c>
      <c r="S120" s="177">
        <f t="shared" si="25"/>
        <v>224.69694365403512</v>
      </c>
      <c r="T120" s="177">
        <f t="shared" si="20"/>
        <v>252.60903584084718</v>
      </c>
      <c r="U120" s="177">
        <f t="shared" si="28"/>
        <v>8363.639113826599</v>
      </c>
    </row>
    <row r="121" spans="1:21" x14ac:dyDescent="0.25">
      <c r="A121" s="94">
        <f t="shared" si="26"/>
        <v>47239</v>
      </c>
      <c r="B121" s="95">
        <v>101</v>
      </c>
      <c r="C121" s="82">
        <f t="shared" si="21"/>
        <v>6720.2111528119312</v>
      </c>
      <c r="D121" s="96">
        <f t="shared" si="22"/>
        <v>21.840686246638775</v>
      </c>
      <c r="E121" s="96">
        <f t="shared" si="23"/>
        <v>149.68187743984734</v>
      </c>
      <c r="F121" s="96">
        <f t="shared" si="17"/>
        <v>171.52256368648611</v>
      </c>
      <c r="G121" s="96">
        <f t="shared" si="18"/>
        <v>6570.5292753720842</v>
      </c>
      <c r="O121" s="176">
        <f t="shared" si="27"/>
        <v>47239</v>
      </c>
      <c r="P121" s="152">
        <v>101</v>
      </c>
      <c r="Q121" s="157">
        <f t="shared" si="29"/>
        <v>8363.639113826599</v>
      </c>
      <c r="R121" s="177">
        <f t="shared" si="24"/>
        <v>27.18182711993645</v>
      </c>
      <c r="S121" s="177">
        <f t="shared" si="25"/>
        <v>225.42720872091076</v>
      </c>
      <c r="T121" s="177">
        <f t="shared" si="20"/>
        <v>252.60903584084721</v>
      </c>
      <c r="U121" s="177">
        <f t="shared" si="28"/>
        <v>8138.2119051056879</v>
      </c>
    </row>
    <row r="122" spans="1:21" x14ac:dyDescent="0.25">
      <c r="A122" s="94">
        <f t="shared" si="26"/>
        <v>47270</v>
      </c>
      <c r="B122" s="95">
        <v>102</v>
      </c>
      <c r="C122" s="82">
        <f t="shared" si="21"/>
        <v>6570.5292753720842</v>
      </c>
      <c r="D122" s="96">
        <f t="shared" si="22"/>
        <v>21.354220144959271</v>
      </c>
      <c r="E122" s="96">
        <f t="shared" si="23"/>
        <v>150.16834354152684</v>
      </c>
      <c r="F122" s="96">
        <f t="shared" si="17"/>
        <v>171.52256368648611</v>
      </c>
      <c r="G122" s="96">
        <f t="shared" si="18"/>
        <v>6420.3609318305571</v>
      </c>
      <c r="O122" s="176">
        <f t="shared" si="27"/>
        <v>47270</v>
      </c>
      <c r="P122" s="152">
        <v>102</v>
      </c>
      <c r="Q122" s="157">
        <f t="shared" si="29"/>
        <v>8138.2119051056879</v>
      </c>
      <c r="R122" s="177">
        <f t="shared" si="24"/>
        <v>26.449188691593488</v>
      </c>
      <c r="S122" s="177">
        <f t="shared" si="25"/>
        <v>226.15984714925372</v>
      </c>
      <c r="T122" s="177">
        <f t="shared" si="20"/>
        <v>252.60903584084721</v>
      </c>
      <c r="U122" s="177">
        <f t="shared" si="28"/>
        <v>7912.0520579564345</v>
      </c>
    </row>
    <row r="123" spans="1:21" x14ac:dyDescent="0.25">
      <c r="A123" s="94">
        <f t="shared" si="26"/>
        <v>47300</v>
      </c>
      <c r="B123" s="95">
        <v>103</v>
      </c>
      <c r="C123" s="82">
        <f t="shared" si="21"/>
        <v>6420.3609318305571</v>
      </c>
      <c r="D123" s="96">
        <f t="shared" si="22"/>
        <v>20.86617302844931</v>
      </c>
      <c r="E123" s="96">
        <f t="shared" si="23"/>
        <v>150.6563906580368</v>
      </c>
      <c r="F123" s="96">
        <f t="shared" si="17"/>
        <v>171.52256368648611</v>
      </c>
      <c r="G123" s="96">
        <f t="shared" si="18"/>
        <v>6269.7045411725203</v>
      </c>
      <c r="O123" s="176">
        <f t="shared" si="27"/>
        <v>47300</v>
      </c>
      <c r="P123" s="152">
        <v>103</v>
      </c>
      <c r="Q123" s="157">
        <f t="shared" si="29"/>
        <v>7912.0520579564345</v>
      </c>
      <c r="R123" s="177">
        <f t="shared" si="24"/>
        <v>25.714169188358415</v>
      </c>
      <c r="S123" s="177">
        <f t="shared" si="25"/>
        <v>226.89486665248876</v>
      </c>
      <c r="T123" s="177">
        <f t="shared" si="20"/>
        <v>252.60903584084718</v>
      </c>
      <c r="U123" s="177">
        <f t="shared" si="28"/>
        <v>7685.1571913039461</v>
      </c>
    </row>
    <row r="124" spans="1:21" x14ac:dyDescent="0.25">
      <c r="A124" s="94">
        <f t="shared" si="26"/>
        <v>47331</v>
      </c>
      <c r="B124" s="95">
        <v>104</v>
      </c>
      <c r="C124" s="82">
        <f t="shared" si="21"/>
        <v>6269.7045411725203</v>
      </c>
      <c r="D124" s="96">
        <f t="shared" si="22"/>
        <v>20.376539758810686</v>
      </c>
      <c r="E124" s="96">
        <f t="shared" si="23"/>
        <v>151.14602392767543</v>
      </c>
      <c r="F124" s="96">
        <f t="shared" si="17"/>
        <v>171.52256368648611</v>
      </c>
      <c r="G124" s="96">
        <f t="shared" si="18"/>
        <v>6118.5585172448446</v>
      </c>
      <c r="O124" s="176">
        <f t="shared" si="27"/>
        <v>47331</v>
      </c>
      <c r="P124" s="152">
        <v>104</v>
      </c>
      <c r="Q124" s="157">
        <f t="shared" si="29"/>
        <v>7685.1571913039461</v>
      </c>
      <c r="R124" s="177">
        <f t="shared" si="24"/>
        <v>24.976760871737824</v>
      </c>
      <c r="S124" s="177">
        <f t="shared" si="25"/>
        <v>227.63227496910937</v>
      </c>
      <c r="T124" s="177">
        <f t="shared" si="20"/>
        <v>252.60903584084718</v>
      </c>
      <c r="U124" s="177">
        <f t="shared" si="28"/>
        <v>7457.5249163348371</v>
      </c>
    </row>
    <row r="125" spans="1:21" x14ac:dyDescent="0.25">
      <c r="A125" s="94">
        <f t="shared" si="26"/>
        <v>47362</v>
      </c>
      <c r="B125" s="95">
        <v>105</v>
      </c>
      <c r="C125" s="82">
        <f t="shared" si="21"/>
        <v>6118.5585172448446</v>
      </c>
      <c r="D125" s="96">
        <f t="shared" si="22"/>
        <v>19.885315181045744</v>
      </c>
      <c r="E125" s="96">
        <f t="shared" si="23"/>
        <v>151.63724850544037</v>
      </c>
      <c r="F125" s="96">
        <f t="shared" si="17"/>
        <v>171.52256368648611</v>
      </c>
      <c r="G125" s="96">
        <f t="shared" si="18"/>
        <v>5966.9212687394038</v>
      </c>
      <c r="O125" s="176">
        <f t="shared" si="27"/>
        <v>47362</v>
      </c>
      <c r="P125" s="152">
        <v>105</v>
      </c>
      <c r="Q125" s="157">
        <f t="shared" si="29"/>
        <v>7457.5249163348371</v>
      </c>
      <c r="R125" s="177">
        <f t="shared" si="24"/>
        <v>24.236955978088222</v>
      </c>
      <c r="S125" s="177">
        <f t="shared" si="25"/>
        <v>228.37207986275899</v>
      </c>
      <c r="T125" s="177">
        <f t="shared" si="20"/>
        <v>252.60903584084721</v>
      </c>
      <c r="U125" s="177">
        <f t="shared" si="28"/>
        <v>7229.152836472078</v>
      </c>
    </row>
    <row r="126" spans="1:21" x14ac:dyDescent="0.25">
      <c r="A126" s="94">
        <f t="shared" si="26"/>
        <v>47392</v>
      </c>
      <c r="B126" s="95">
        <v>106</v>
      </c>
      <c r="C126" s="82">
        <f t="shared" si="21"/>
        <v>5966.9212687394038</v>
      </c>
      <c r="D126" s="96">
        <f t="shared" si="22"/>
        <v>19.392494123403065</v>
      </c>
      <c r="E126" s="96">
        <f t="shared" si="23"/>
        <v>152.13006956308305</v>
      </c>
      <c r="F126" s="96">
        <f t="shared" si="17"/>
        <v>171.52256368648611</v>
      </c>
      <c r="G126" s="96">
        <f t="shared" si="18"/>
        <v>5814.7911991763203</v>
      </c>
      <c r="O126" s="176">
        <f t="shared" si="27"/>
        <v>47392</v>
      </c>
      <c r="P126" s="152">
        <v>106</v>
      </c>
      <c r="Q126" s="157">
        <f t="shared" si="29"/>
        <v>7229.152836472078</v>
      </c>
      <c r="R126" s="177">
        <f t="shared" si="24"/>
        <v>23.494746718534255</v>
      </c>
      <c r="S126" s="177">
        <f t="shared" si="25"/>
        <v>229.11428912231293</v>
      </c>
      <c r="T126" s="177">
        <f t="shared" si="20"/>
        <v>252.60903584084718</v>
      </c>
      <c r="U126" s="177">
        <f t="shared" si="28"/>
        <v>7000.0385473497654</v>
      </c>
    </row>
    <row r="127" spans="1:21" x14ac:dyDescent="0.25">
      <c r="A127" s="94">
        <f t="shared" si="26"/>
        <v>47423</v>
      </c>
      <c r="B127" s="95">
        <v>107</v>
      </c>
      <c r="C127" s="82">
        <f t="shared" si="21"/>
        <v>5814.7911991763203</v>
      </c>
      <c r="D127" s="96">
        <f t="shared" si="22"/>
        <v>18.898071397323044</v>
      </c>
      <c r="E127" s="96">
        <f t="shared" si="23"/>
        <v>152.62449228916304</v>
      </c>
      <c r="F127" s="96">
        <f t="shared" si="17"/>
        <v>171.52256368648608</v>
      </c>
      <c r="G127" s="96">
        <f t="shared" si="18"/>
        <v>5662.1667068871575</v>
      </c>
      <c r="O127" s="176">
        <f t="shared" si="27"/>
        <v>47423</v>
      </c>
      <c r="P127" s="152">
        <v>107</v>
      </c>
      <c r="Q127" s="157">
        <f t="shared" si="29"/>
        <v>7000.0385473497654</v>
      </c>
      <c r="R127" s="177">
        <f t="shared" si="24"/>
        <v>22.750125278886735</v>
      </c>
      <c r="S127" s="177">
        <f t="shared" si="25"/>
        <v>229.85891056196044</v>
      </c>
      <c r="T127" s="177">
        <f t="shared" si="20"/>
        <v>252.60903584084718</v>
      </c>
      <c r="U127" s="177">
        <f t="shared" si="28"/>
        <v>6770.1796367878051</v>
      </c>
    </row>
    <row r="128" spans="1:21" x14ac:dyDescent="0.25">
      <c r="A128" s="94">
        <f t="shared" si="26"/>
        <v>47453</v>
      </c>
      <c r="B128" s="95">
        <v>108</v>
      </c>
      <c r="C128" s="82">
        <f t="shared" si="21"/>
        <v>5662.1667068871575</v>
      </c>
      <c r="D128" s="96">
        <f t="shared" si="22"/>
        <v>18.402041797383262</v>
      </c>
      <c r="E128" s="96">
        <f t="shared" si="23"/>
        <v>153.12052188910283</v>
      </c>
      <c r="F128" s="96">
        <f t="shared" si="17"/>
        <v>171.52256368648608</v>
      </c>
      <c r="G128" s="96">
        <f t="shared" si="18"/>
        <v>5509.0461849980547</v>
      </c>
      <c r="O128" s="176">
        <f t="shared" si="27"/>
        <v>47453</v>
      </c>
      <c r="P128" s="152">
        <v>108</v>
      </c>
      <c r="Q128" s="157">
        <f t="shared" si="29"/>
        <v>6770.1796367878051</v>
      </c>
      <c r="R128" s="177">
        <f t="shared" si="24"/>
        <v>22.00308381956037</v>
      </c>
      <c r="S128" s="177">
        <f t="shared" si="25"/>
        <v>230.60595202128684</v>
      </c>
      <c r="T128" s="177">
        <f t="shared" si="20"/>
        <v>252.60903584084721</v>
      </c>
      <c r="U128" s="177">
        <f t="shared" si="28"/>
        <v>6539.5736847665185</v>
      </c>
    </row>
    <row r="129" spans="1:21" x14ac:dyDescent="0.25">
      <c r="A129" s="94">
        <f t="shared" si="26"/>
        <v>47484</v>
      </c>
      <c r="B129" s="95">
        <v>109</v>
      </c>
      <c r="C129" s="82">
        <f t="shared" si="21"/>
        <v>5509.0461849980547</v>
      </c>
      <c r="D129" s="96">
        <f t="shared" si="22"/>
        <v>17.904400101243677</v>
      </c>
      <c r="E129" s="96">
        <f t="shared" si="23"/>
        <v>153.61816358524246</v>
      </c>
      <c r="F129" s="96">
        <f t="shared" si="17"/>
        <v>171.52256368648614</v>
      </c>
      <c r="G129" s="96">
        <f t="shared" si="18"/>
        <v>5355.4280214128121</v>
      </c>
      <c r="O129" s="176">
        <f t="shared" si="27"/>
        <v>47484</v>
      </c>
      <c r="P129" s="152">
        <v>109</v>
      </c>
      <c r="Q129" s="157">
        <f t="shared" si="29"/>
        <v>6539.5736847665185</v>
      </c>
      <c r="R129" s="177">
        <f t="shared" si="24"/>
        <v>21.253614475491183</v>
      </c>
      <c r="S129" s="177">
        <f t="shared" si="25"/>
        <v>231.35542136535602</v>
      </c>
      <c r="T129" s="177">
        <f t="shared" si="20"/>
        <v>252.60903584084721</v>
      </c>
      <c r="U129" s="177">
        <f t="shared" si="28"/>
        <v>6308.2182634011624</v>
      </c>
    </row>
    <row r="130" spans="1:21" x14ac:dyDescent="0.25">
      <c r="A130" s="94">
        <f t="shared" si="26"/>
        <v>47515</v>
      </c>
      <c r="B130" s="95">
        <v>110</v>
      </c>
      <c r="C130" s="82">
        <f t="shared" si="21"/>
        <v>5355.4280214128121</v>
      </c>
      <c r="D130" s="96">
        <f t="shared" si="22"/>
        <v>17.405141069591643</v>
      </c>
      <c r="E130" s="96">
        <f t="shared" si="23"/>
        <v>154.11742261689449</v>
      </c>
      <c r="F130" s="96">
        <f t="shared" si="17"/>
        <v>171.52256368648614</v>
      </c>
      <c r="G130" s="96">
        <f t="shared" si="18"/>
        <v>5201.3105987959179</v>
      </c>
      <c r="O130" s="176">
        <f t="shared" si="27"/>
        <v>47515</v>
      </c>
      <c r="P130" s="152">
        <v>110</v>
      </c>
      <c r="Q130" s="157">
        <f t="shared" si="29"/>
        <v>6308.2182634011624</v>
      </c>
      <c r="R130" s="177">
        <f t="shared" si="24"/>
        <v>20.501709356053777</v>
      </c>
      <c r="S130" s="177">
        <f t="shared" si="25"/>
        <v>232.10732648479342</v>
      </c>
      <c r="T130" s="177">
        <f t="shared" si="20"/>
        <v>252.60903584084718</v>
      </c>
      <c r="U130" s="177">
        <f t="shared" si="28"/>
        <v>6076.1109369163687</v>
      </c>
    </row>
    <row r="131" spans="1:21" x14ac:dyDescent="0.25">
      <c r="A131" s="94">
        <f t="shared" si="26"/>
        <v>47543</v>
      </c>
      <c r="B131" s="95">
        <v>111</v>
      </c>
      <c r="C131" s="82">
        <f t="shared" si="21"/>
        <v>5201.3105987959179</v>
      </c>
      <c r="D131" s="96">
        <f t="shared" si="22"/>
        <v>16.904259446086733</v>
      </c>
      <c r="E131" s="96">
        <f t="shared" si="23"/>
        <v>154.6183042403994</v>
      </c>
      <c r="F131" s="96">
        <f t="shared" si="17"/>
        <v>171.52256368648614</v>
      </c>
      <c r="G131" s="96">
        <f t="shared" si="18"/>
        <v>5046.6922945555189</v>
      </c>
      <c r="O131" s="176">
        <f t="shared" si="27"/>
        <v>47543</v>
      </c>
      <c r="P131" s="152">
        <v>111</v>
      </c>
      <c r="Q131" s="157">
        <f t="shared" si="29"/>
        <v>6076.1109369163687</v>
      </c>
      <c r="R131" s="177">
        <f t="shared" si="24"/>
        <v>19.7473605449782</v>
      </c>
      <c r="S131" s="177">
        <f t="shared" si="25"/>
        <v>232.86167529586899</v>
      </c>
      <c r="T131" s="177">
        <f t="shared" si="20"/>
        <v>252.60903584084718</v>
      </c>
      <c r="U131" s="177">
        <f t="shared" si="28"/>
        <v>5843.2492616205</v>
      </c>
    </row>
    <row r="132" spans="1:21" x14ac:dyDescent="0.25">
      <c r="A132" s="94">
        <f t="shared" si="26"/>
        <v>47574</v>
      </c>
      <c r="B132" s="95">
        <v>112</v>
      </c>
      <c r="C132" s="82">
        <f t="shared" si="21"/>
        <v>5046.6922945555189</v>
      </c>
      <c r="D132" s="96">
        <f t="shared" si="22"/>
        <v>16.401749957305437</v>
      </c>
      <c r="E132" s="96">
        <f t="shared" si="23"/>
        <v>155.12081372918067</v>
      </c>
      <c r="F132" s="96">
        <f t="shared" si="17"/>
        <v>171.52256368648611</v>
      </c>
      <c r="G132" s="96">
        <f t="shared" si="18"/>
        <v>4891.5714808263383</v>
      </c>
      <c r="O132" s="176">
        <f t="shared" si="27"/>
        <v>47574</v>
      </c>
      <c r="P132" s="152">
        <v>112</v>
      </c>
      <c r="Q132" s="157">
        <f t="shared" si="29"/>
        <v>5843.2492616205</v>
      </c>
      <c r="R132" s="177">
        <f t="shared" si="24"/>
        <v>18.990560100266624</v>
      </c>
      <c r="S132" s="177">
        <f t="shared" si="25"/>
        <v>233.61847574058061</v>
      </c>
      <c r="T132" s="177">
        <f t="shared" si="20"/>
        <v>252.60903584084724</v>
      </c>
      <c r="U132" s="177">
        <f t="shared" si="28"/>
        <v>5609.6307858799191</v>
      </c>
    </row>
    <row r="133" spans="1:21" x14ac:dyDescent="0.25">
      <c r="A133" s="94">
        <f t="shared" si="26"/>
        <v>47604</v>
      </c>
      <c r="B133" s="95">
        <v>113</v>
      </c>
      <c r="C133" s="82">
        <f t="shared" si="21"/>
        <v>4891.5714808263383</v>
      </c>
      <c r="D133" s="96">
        <f t="shared" si="22"/>
        <v>15.897607312685599</v>
      </c>
      <c r="E133" s="96">
        <f t="shared" si="23"/>
        <v>155.62495637380053</v>
      </c>
      <c r="F133" s="96">
        <f t="shared" si="17"/>
        <v>171.52256368648614</v>
      </c>
      <c r="G133" s="96">
        <f t="shared" si="18"/>
        <v>4735.9465244525381</v>
      </c>
      <c r="O133" s="176">
        <f t="shared" si="27"/>
        <v>47604</v>
      </c>
      <c r="P133" s="152">
        <v>113</v>
      </c>
      <c r="Q133" s="157">
        <f t="shared" si="29"/>
        <v>5609.6307858799191</v>
      </c>
      <c r="R133" s="177">
        <f t="shared" si="24"/>
        <v>18.231300054109738</v>
      </c>
      <c r="S133" s="177">
        <f t="shared" si="25"/>
        <v>234.37773578673745</v>
      </c>
      <c r="T133" s="177">
        <f t="shared" si="20"/>
        <v>252.60903584084718</v>
      </c>
      <c r="U133" s="177">
        <f t="shared" si="28"/>
        <v>5375.2530500931816</v>
      </c>
    </row>
    <row r="134" spans="1:21" x14ac:dyDescent="0.25">
      <c r="A134" s="94">
        <f t="shared" si="26"/>
        <v>47635</v>
      </c>
      <c r="B134" s="95">
        <v>114</v>
      </c>
      <c r="C134" s="82">
        <f t="shared" si="21"/>
        <v>4735.9465244525381</v>
      </c>
      <c r="D134" s="96">
        <f t="shared" si="22"/>
        <v>15.391826204470746</v>
      </c>
      <c r="E134" s="96">
        <f t="shared" si="23"/>
        <v>156.13073748201538</v>
      </c>
      <c r="F134" s="96">
        <f t="shared" si="17"/>
        <v>171.52256368648614</v>
      </c>
      <c r="G134" s="96">
        <f t="shared" si="18"/>
        <v>4579.8157869705228</v>
      </c>
      <c r="O134" s="176">
        <f t="shared" si="27"/>
        <v>47635</v>
      </c>
      <c r="P134" s="152">
        <v>114</v>
      </c>
      <c r="Q134" s="157">
        <f t="shared" si="29"/>
        <v>5375.2530500931816</v>
      </c>
      <c r="R134" s="177">
        <f t="shared" si="24"/>
        <v>17.46957241280284</v>
      </c>
      <c r="S134" s="177">
        <f t="shared" si="25"/>
        <v>235.13946342804434</v>
      </c>
      <c r="T134" s="177">
        <f t="shared" si="20"/>
        <v>252.60903584084718</v>
      </c>
      <c r="U134" s="177">
        <f t="shared" si="28"/>
        <v>5140.1135866651375</v>
      </c>
    </row>
    <row r="135" spans="1:21" x14ac:dyDescent="0.25">
      <c r="A135" s="94">
        <f t="shared" si="26"/>
        <v>47665</v>
      </c>
      <c r="B135" s="95">
        <v>115</v>
      </c>
      <c r="C135" s="82">
        <f t="shared" si="21"/>
        <v>4579.8157869705228</v>
      </c>
      <c r="D135" s="96">
        <f t="shared" si="22"/>
        <v>14.884401307654196</v>
      </c>
      <c r="E135" s="96">
        <f t="shared" si="23"/>
        <v>156.63816237883194</v>
      </c>
      <c r="F135" s="96">
        <f t="shared" si="17"/>
        <v>171.52256368648614</v>
      </c>
      <c r="G135" s="96">
        <f t="shared" si="18"/>
        <v>4423.1776245916908</v>
      </c>
      <c r="O135" s="176">
        <f t="shared" si="27"/>
        <v>47665</v>
      </c>
      <c r="P135" s="152">
        <v>115</v>
      </c>
      <c r="Q135" s="157">
        <f t="shared" si="29"/>
        <v>5140.1135866651375</v>
      </c>
      <c r="R135" s="177">
        <f t="shared" si="24"/>
        <v>16.705369156661696</v>
      </c>
      <c r="S135" s="177">
        <f t="shared" si="25"/>
        <v>235.90366668418548</v>
      </c>
      <c r="T135" s="177">
        <f t="shared" si="20"/>
        <v>252.60903584084718</v>
      </c>
      <c r="U135" s="177">
        <f t="shared" si="28"/>
        <v>4904.2099199809518</v>
      </c>
    </row>
    <row r="136" spans="1:21" x14ac:dyDescent="0.25">
      <c r="A136" s="94">
        <f t="shared" si="26"/>
        <v>47696</v>
      </c>
      <c r="B136" s="95">
        <v>116</v>
      </c>
      <c r="C136" s="82">
        <f t="shared" si="21"/>
        <v>4423.1776245916908</v>
      </c>
      <c r="D136" s="96">
        <f t="shared" si="22"/>
        <v>14.375327279922992</v>
      </c>
      <c r="E136" s="96">
        <f t="shared" si="23"/>
        <v>157.14723640656314</v>
      </c>
      <c r="F136" s="96">
        <f t="shared" si="17"/>
        <v>171.52256368648614</v>
      </c>
      <c r="G136" s="96">
        <f t="shared" si="18"/>
        <v>4266.0303881851278</v>
      </c>
      <c r="O136" s="176">
        <f t="shared" si="27"/>
        <v>47696</v>
      </c>
      <c r="P136" s="152">
        <v>116</v>
      </c>
      <c r="Q136" s="157">
        <f t="shared" si="29"/>
        <v>4904.2099199809518</v>
      </c>
      <c r="R136" s="177">
        <f t="shared" si="24"/>
        <v>15.938682239938093</v>
      </c>
      <c r="S136" s="177">
        <f t="shared" si="25"/>
        <v>236.6703536009091</v>
      </c>
      <c r="T136" s="177">
        <f t="shared" si="20"/>
        <v>252.60903584084718</v>
      </c>
      <c r="U136" s="177">
        <f t="shared" si="28"/>
        <v>4667.5395663800427</v>
      </c>
    </row>
    <row r="137" spans="1:21" x14ac:dyDescent="0.25">
      <c r="A137" s="94">
        <f t="shared" si="26"/>
        <v>47727</v>
      </c>
      <c r="B137" s="95">
        <v>117</v>
      </c>
      <c r="C137" s="82">
        <f t="shared" si="21"/>
        <v>4266.0303881851278</v>
      </c>
      <c r="D137" s="96">
        <f t="shared" si="22"/>
        <v>13.864598761601661</v>
      </c>
      <c r="E137" s="96">
        <f t="shared" si="23"/>
        <v>157.65796492488445</v>
      </c>
      <c r="F137" s="96">
        <f t="shared" si="17"/>
        <v>171.52256368648611</v>
      </c>
      <c r="G137" s="96">
        <f t="shared" si="18"/>
        <v>4108.3724232602435</v>
      </c>
      <c r="O137" s="176">
        <f t="shared" si="27"/>
        <v>47727</v>
      </c>
      <c r="P137" s="152">
        <v>117</v>
      </c>
      <c r="Q137" s="157">
        <f t="shared" si="29"/>
        <v>4667.5395663800427</v>
      </c>
      <c r="R137" s="177">
        <f t="shared" si="24"/>
        <v>15.169503590735138</v>
      </c>
      <c r="S137" s="177">
        <f t="shared" si="25"/>
        <v>237.43953225011208</v>
      </c>
      <c r="T137" s="177">
        <f t="shared" si="20"/>
        <v>252.60903584084721</v>
      </c>
      <c r="U137" s="177">
        <f t="shared" si="28"/>
        <v>4430.1000341299305</v>
      </c>
    </row>
    <row r="138" spans="1:21" x14ac:dyDescent="0.25">
      <c r="A138" s="94">
        <f t="shared" si="26"/>
        <v>47757</v>
      </c>
      <c r="B138" s="95">
        <v>118</v>
      </c>
      <c r="C138" s="82">
        <f t="shared" si="21"/>
        <v>4108.3724232602435</v>
      </c>
      <c r="D138" s="96">
        <f t="shared" si="22"/>
        <v>13.352210375595789</v>
      </c>
      <c r="E138" s="96">
        <f t="shared" si="23"/>
        <v>158.17035331089033</v>
      </c>
      <c r="F138" s="96">
        <f t="shared" si="17"/>
        <v>171.52256368648614</v>
      </c>
      <c r="G138" s="96">
        <f t="shared" si="18"/>
        <v>3950.2020699493532</v>
      </c>
      <c r="O138" s="176">
        <f t="shared" si="27"/>
        <v>47757</v>
      </c>
      <c r="P138" s="152">
        <v>118</v>
      </c>
      <c r="Q138" s="157">
        <f t="shared" si="29"/>
        <v>4430.1000341299305</v>
      </c>
      <c r="R138" s="177">
        <f t="shared" si="24"/>
        <v>14.397825110922273</v>
      </c>
      <c r="S138" s="177">
        <f t="shared" si="25"/>
        <v>238.21121072992491</v>
      </c>
      <c r="T138" s="177">
        <f t="shared" si="20"/>
        <v>252.60903584084718</v>
      </c>
      <c r="U138" s="177">
        <f t="shared" si="28"/>
        <v>4191.888823400006</v>
      </c>
    </row>
    <row r="139" spans="1:21" x14ac:dyDescent="0.25">
      <c r="A139" s="94">
        <f t="shared" si="26"/>
        <v>47788</v>
      </c>
      <c r="B139" s="95">
        <v>119</v>
      </c>
      <c r="C139" s="82">
        <f t="shared" si="21"/>
        <v>3950.2020699493532</v>
      </c>
      <c r="D139" s="96">
        <f t="shared" si="22"/>
        <v>12.838156727335395</v>
      </c>
      <c r="E139" s="96">
        <f t="shared" si="23"/>
        <v>158.68440695915072</v>
      </c>
      <c r="F139" s="96">
        <f t="shared" si="17"/>
        <v>171.52256368648611</v>
      </c>
      <c r="G139" s="96">
        <f t="shared" si="18"/>
        <v>3791.5176629902026</v>
      </c>
      <c r="O139" s="176">
        <f t="shared" si="27"/>
        <v>47788</v>
      </c>
      <c r="P139" s="152">
        <v>119</v>
      </c>
      <c r="Q139" s="157">
        <f t="shared" si="29"/>
        <v>4191.888823400006</v>
      </c>
      <c r="R139" s="177">
        <f t="shared" si="24"/>
        <v>13.623638676050019</v>
      </c>
      <c r="S139" s="177">
        <f t="shared" si="25"/>
        <v>238.98539716479721</v>
      </c>
      <c r="T139" s="177">
        <f t="shared" si="20"/>
        <v>252.60903584084721</v>
      </c>
      <c r="U139" s="177">
        <f t="shared" si="28"/>
        <v>3952.9034262352088</v>
      </c>
    </row>
    <row r="140" spans="1:21" x14ac:dyDescent="0.25">
      <c r="A140" s="94">
        <f t="shared" si="26"/>
        <v>47818</v>
      </c>
      <c r="B140" s="95">
        <v>120</v>
      </c>
      <c r="C140" s="82">
        <f t="shared" si="21"/>
        <v>3791.5176629902026</v>
      </c>
      <c r="D140" s="96">
        <f t="shared" si="22"/>
        <v>12.322432404718155</v>
      </c>
      <c r="E140" s="96">
        <f t="shared" si="23"/>
        <v>159.20013128176797</v>
      </c>
      <c r="F140" s="96">
        <f t="shared" si="17"/>
        <v>171.52256368648611</v>
      </c>
      <c r="G140" s="96">
        <f t="shared" si="18"/>
        <v>3632.3175317084347</v>
      </c>
      <c r="O140" s="176">
        <f t="shared" si="27"/>
        <v>47818</v>
      </c>
      <c r="P140" s="152">
        <v>120</v>
      </c>
      <c r="Q140" s="157">
        <f t="shared" si="29"/>
        <v>3952.9034262352088</v>
      </c>
      <c r="R140" s="177">
        <f t="shared" si="24"/>
        <v>12.846936135264428</v>
      </c>
      <c r="S140" s="177">
        <f t="shared" si="25"/>
        <v>239.76209970558276</v>
      </c>
      <c r="T140" s="177">
        <f t="shared" si="20"/>
        <v>252.60903584084718</v>
      </c>
      <c r="U140" s="177">
        <f t="shared" si="28"/>
        <v>3713.141326529626</v>
      </c>
    </row>
    <row r="141" spans="1:21" x14ac:dyDescent="0.25">
      <c r="A141" s="94">
        <f>EDATE(A140,1)+3</f>
        <v>47852</v>
      </c>
      <c r="B141" s="95">
        <v>121</v>
      </c>
      <c r="C141" s="82">
        <f t="shared" ref="C141" si="30">G140</f>
        <v>3632.3175317084347</v>
      </c>
      <c r="D141" s="96">
        <f>IPMT($E$17/12,B141-1,$E$7-1,-$C$22,$E$16,0)*4/31</f>
        <v>1.5232299326519236</v>
      </c>
      <c r="E141" s="96">
        <f t="shared" si="23"/>
        <v>159.71753170843371</v>
      </c>
      <c r="F141" s="96">
        <f t="shared" ref="F141" si="31">D141+E141</f>
        <v>161.24076164108564</v>
      </c>
      <c r="G141" s="96">
        <f t="shared" ref="G141" si="32">C141-E141</f>
        <v>3472.6000000000008</v>
      </c>
      <c r="I141" s="201"/>
      <c r="O141" s="176">
        <f>EDATE(O140,1)+3</f>
        <v>47852</v>
      </c>
      <c r="P141" s="152">
        <v>121</v>
      </c>
      <c r="Q141" s="157">
        <f t="shared" ref="Q141" si="33">U140</f>
        <v>3713.141326529626</v>
      </c>
      <c r="R141" s="177">
        <f>IPMT($S$16/12,P141-1,$S$7-1,-$Q$22,$S$15,0)*4/31</f>
        <v>1.557123782093069</v>
      </c>
      <c r="S141" s="177">
        <f t="shared" si="25"/>
        <v>240.54132652962593</v>
      </c>
      <c r="T141" s="177">
        <f t="shared" ref="T141" si="34">R141+S141</f>
        <v>242.09845031171901</v>
      </c>
      <c r="U141" s="177">
        <f t="shared" ref="U141" si="35">Q141-S141</f>
        <v>3472.6</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workbookViewId="0">
      <selection activeCell="F8" sqref="F8"/>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6384" width="9.140625" style="92"/>
  </cols>
  <sheetData>
    <row r="1" spans="1:13" x14ac:dyDescent="0.25">
      <c r="A1" s="76"/>
      <c r="B1" s="76"/>
      <c r="C1" s="76"/>
      <c r="D1" s="76"/>
      <c r="E1" s="76"/>
      <c r="F1" s="76"/>
      <c r="G1" s="77"/>
    </row>
    <row r="2" spans="1:13" x14ac:dyDescent="0.25">
      <c r="A2" s="76"/>
      <c r="B2" s="76"/>
      <c r="C2" s="76"/>
      <c r="D2" s="76"/>
      <c r="E2" s="76"/>
      <c r="F2" s="78"/>
      <c r="G2" s="79"/>
    </row>
    <row r="3" spans="1:13" x14ac:dyDescent="0.25">
      <c r="A3" s="76"/>
      <c r="B3" s="76"/>
      <c r="C3" s="76"/>
      <c r="D3" s="76"/>
      <c r="E3" s="76"/>
      <c r="F3" s="78"/>
      <c r="G3" s="79"/>
    </row>
    <row r="4" spans="1:13" ht="21" x14ac:dyDescent="0.35">
      <c r="A4" s="76"/>
      <c r="B4" s="105" t="s">
        <v>53</v>
      </c>
      <c r="C4" s="76"/>
      <c r="D4" s="76"/>
      <c r="E4" s="81"/>
      <c r="F4" s="106" t="str">
        <f>'Lisa 3'!D6</f>
        <v>Pepleri 35, Tartu</v>
      </c>
      <c r="G4" s="80"/>
      <c r="K4" s="100"/>
      <c r="L4" s="99"/>
    </row>
    <row r="5" spans="1:13" x14ac:dyDescent="0.25">
      <c r="A5" s="76"/>
      <c r="B5" s="76"/>
      <c r="C5" s="76"/>
      <c r="D5" s="76"/>
      <c r="E5" s="76"/>
      <c r="F5" s="82"/>
      <c r="G5" s="76"/>
      <c r="K5" s="98"/>
      <c r="L5" s="99"/>
    </row>
    <row r="6" spans="1:13" x14ac:dyDescent="0.25">
      <c r="A6" s="76"/>
      <c r="B6" s="83" t="s">
        <v>30</v>
      </c>
      <c r="C6" s="84"/>
      <c r="D6" s="85"/>
      <c r="E6" s="86">
        <v>44200</v>
      </c>
      <c r="F6" s="87"/>
      <c r="G6" s="76"/>
      <c r="K6" s="109"/>
      <c r="L6" s="109"/>
    </row>
    <row r="7" spans="1:13" x14ac:dyDescent="0.25">
      <c r="A7" s="76"/>
      <c r="B7" s="88" t="s">
        <v>31</v>
      </c>
      <c r="C7" s="95"/>
      <c r="E7" s="124">
        <v>121</v>
      </c>
      <c r="F7" s="89" t="s">
        <v>21</v>
      </c>
      <c r="G7" s="76"/>
      <c r="K7" s="110"/>
      <c r="L7" s="110"/>
    </row>
    <row r="8" spans="1:13" x14ac:dyDescent="0.25">
      <c r="A8" s="76"/>
      <c r="B8" s="88" t="s">
        <v>54</v>
      </c>
      <c r="C8" s="95"/>
      <c r="D8" s="111">
        <f>E6-1</f>
        <v>44199</v>
      </c>
      <c r="E8" s="112">
        <v>2172.6437568072329</v>
      </c>
      <c r="F8" s="89" t="s">
        <v>33</v>
      </c>
      <c r="G8" s="76"/>
      <c r="K8" s="110"/>
      <c r="L8" s="110"/>
    </row>
    <row r="9" spans="1:13" x14ac:dyDescent="0.25">
      <c r="A9" s="76"/>
      <c r="B9" s="88" t="s">
        <v>55</v>
      </c>
      <c r="C9" s="95"/>
      <c r="D9" s="111">
        <f>EDATE(D8,E7)</f>
        <v>47882</v>
      </c>
      <c r="E9" s="112">
        <v>0</v>
      </c>
      <c r="F9" s="89" t="s">
        <v>33</v>
      </c>
      <c r="G9" s="123"/>
      <c r="K9" s="110"/>
      <c r="L9" s="110"/>
    </row>
    <row r="10" spans="1:13" x14ac:dyDescent="0.25">
      <c r="A10" s="76"/>
      <c r="B10" s="88" t="s">
        <v>34</v>
      </c>
      <c r="C10" s="95"/>
      <c r="E10" s="190">
        <v>1</v>
      </c>
      <c r="F10" s="89"/>
      <c r="G10" s="76"/>
      <c r="K10" s="114"/>
      <c r="L10" s="114"/>
    </row>
    <row r="11" spans="1:13" x14ac:dyDescent="0.25">
      <c r="A11" s="76"/>
      <c r="B11" s="119" t="s">
        <v>49</v>
      </c>
      <c r="C11" s="120"/>
      <c r="D11" s="121"/>
      <c r="E11" s="122">
        <v>3.9E-2</v>
      </c>
      <c r="F11" s="90"/>
      <c r="G11" s="91"/>
      <c r="K11" s="110"/>
      <c r="L11" s="110"/>
      <c r="M11" s="114"/>
    </row>
    <row r="12" spans="1:13" x14ac:dyDescent="0.25">
      <c r="A12" s="76"/>
      <c r="B12" s="116"/>
      <c r="C12" s="95"/>
      <c r="E12" s="117"/>
      <c r="F12" s="116"/>
      <c r="G12" s="91"/>
      <c r="K12" s="110"/>
      <c r="L12" s="110"/>
      <c r="M12" s="114"/>
    </row>
    <row r="13" spans="1:13" x14ac:dyDescent="0.25">
      <c r="K13" s="110"/>
      <c r="L13" s="110"/>
      <c r="M13" s="114"/>
    </row>
    <row r="14" spans="1:13" ht="15.75" thickBot="1" x14ac:dyDescent="0.3">
      <c r="A14" s="93" t="s">
        <v>37</v>
      </c>
      <c r="B14" s="93" t="s">
        <v>38</v>
      </c>
      <c r="C14" s="93" t="s">
        <v>39</v>
      </c>
      <c r="D14" s="93" t="s">
        <v>40</v>
      </c>
      <c r="E14" s="93" t="s">
        <v>41</v>
      </c>
      <c r="F14" s="93" t="s">
        <v>42</v>
      </c>
      <c r="G14" s="93" t="s">
        <v>43</v>
      </c>
      <c r="K14" s="110"/>
      <c r="L14" s="110"/>
      <c r="M14" s="114"/>
    </row>
    <row r="15" spans="1:13" x14ac:dyDescent="0.25">
      <c r="A15" s="94">
        <f>E6</f>
        <v>44200</v>
      </c>
      <c r="B15" s="95">
        <v>1</v>
      </c>
      <c r="C15" s="82">
        <f>E8</f>
        <v>2172.6437568072329</v>
      </c>
      <c r="D15" s="96">
        <f>IPMT($E$11/12,B15,$E$7,-$E$8,$E$9,0)*28/31</f>
        <v>6.3777607054663923</v>
      </c>
      <c r="E15" s="96">
        <f>PPMT($E$11/12,B15,$E$7,-$E$8,$E$9,0)</f>
        <v>14.684781032988399</v>
      </c>
      <c r="F15" s="96">
        <f>D15+E15</f>
        <v>21.06254173845479</v>
      </c>
      <c r="G15" s="96">
        <f>C15-E15</f>
        <v>2157.9589757742447</v>
      </c>
      <c r="K15" s="110"/>
      <c r="L15" s="110"/>
      <c r="M15" s="114"/>
    </row>
    <row r="16" spans="1:13" x14ac:dyDescent="0.25">
      <c r="A16" s="94">
        <f>EDATE(A15,1)-3</f>
        <v>44228</v>
      </c>
      <c r="B16" s="95">
        <v>2</v>
      </c>
      <c r="C16" s="82">
        <f>G15</f>
        <v>2157.9589757742447</v>
      </c>
      <c r="D16" s="96">
        <f>IPMT($E$11/12,B16,$E$7,-$E$8,$E$9,0)</f>
        <v>7.0133666712662945</v>
      </c>
      <c r="E16" s="96">
        <f t="shared" ref="E16" si="0">PPMT($E$11/12,B16,$E$7,-$E$8,$E$9,0)</f>
        <v>14.732506571345613</v>
      </c>
      <c r="F16" s="96">
        <f t="shared" ref="F16" si="1">D16+E16</f>
        <v>21.745873242611907</v>
      </c>
      <c r="G16" s="96">
        <f t="shared" ref="G16" si="2">C16-E16</f>
        <v>2143.2264692028989</v>
      </c>
      <c r="K16" s="110"/>
      <c r="L16" s="110"/>
      <c r="M16" s="114"/>
    </row>
    <row r="17" spans="1:13" x14ac:dyDescent="0.25">
      <c r="A17" s="94">
        <f>EDATE(A16,1)</f>
        <v>44256</v>
      </c>
      <c r="B17" s="95">
        <v>3</v>
      </c>
      <c r="C17" s="82">
        <f t="shared" ref="C17:C80" si="3">G16</f>
        <v>2143.2264692028989</v>
      </c>
      <c r="D17" s="96">
        <f t="shared" ref="D17:D80" si="4">IPMT($E$11/12,B17,$E$7,-$E$8,$E$9,0)</f>
        <v>6.9654860249094224</v>
      </c>
      <c r="E17" s="96">
        <f t="shared" ref="E17:E80" si="5">PPMT($E$11/12,B17,$E$7,-$E$8,$E$9,0)</f>
        <v>14.780387217702486</v>
      </c>
      <c r="F17" s="96">
        <f t="shared" ref="F17:F80" si="6">D17+E17</f>
        <v>21.745873242611907</v>
      </c>
      <c r="G17" s="96">
        <f t="shared" ref="G17:G80" si="7">C17-E17</f>
        <v>2128.4460819851965</v>
      </c>
      <c r="K17" s="110"/>
      <c r="L17" s="110"/>
      <c r="M17" s="114"/>
    </row>
    <row r="18" spans="1:13" x14ac:dyDescent="0.25">
      <c r="A18" s="94">
        <f t="shared" ref="A18:A81" si="8">EDATE(A17,1)</f>
        <v>44287</v>
      </c>
      <c r="B18" s="95">
        <v>4</v>
      </c>
      <c r="C18" s="82">
        <f t="shared" si="3"/>
        <v>2128.4460819851965</v>
      </c>
      <c r="D18" s="96">
        <f t="shared" si="4"/>
        <v>6.9174497664518872</v>
      </c>
      <c r="E18" s="96">
        <f t="shared" si="5"/>
        <v>14.828423476160019</v>
      </c>
      <c r="F18" s="96">
        <f t="shared" si="6"/>
        <v>21.745873242611907</v>
      </c>
      <c r="G18" s="96">
        <f t="shared" si="7"/>
        <v>2113.6176585090366</v>
      </c>
      <c r="K18" s="110"/>
      <c r="L18" s="110"/>
      <c r="M18" s="114"/>
    </row>
    <row r="19" spans="1:13" x14ac:dyDescent="0.25">
      <c r="A19" s="94">
        <f t="shared" si="8"/>
        <v>44317</v>
      </c>
      <c r="B19" s="95">
        <v>5</v>
      </c>
      <c r="C19" s="82">
        <f t="shared" si="3"/>
        <v>2113.6176585090366</v>
      </c>
      <c r="D19" s="96">
        <f t="shared" si="4"/>
        <v>6.8692573901543668</v>
      </c>
      <c r="E19" s="96">
        <f t="shared" si="5"/>
        <v>14.87661585245754</v>
      </c>
      <c r="F19" s="96">
        <f t="shared" si="6"/>
        <v>21.745873242611907</v>
      </c>
      <c r="G19" s="96">
        <f t="shared" si="7"/>
        <v>2098.7410426565789</v>
      </c>
      <c r="K19" s="110"/>
      <c r="L19" s="110"/>
      <c r="M19" s="114"/>
    </row>
    <row r="20" spans="1:13" x14ac:dyDescent="0.25">
      <c r="A20" s="94">
        <f t="shared" si="8"/>
        <v>44348</v>
      </c>
      <c r="B20" s="95">
        <v>6</v>
      </c>
      <c r="C20" s="82">
        <f t="shared" si="3"/>
        <v>2098.7410426565789</v>
      </c>
      <c r="D20" s="96">
        <f t="shared" si="4"/>
        <v>6.8209083886338808</v>
      </c>
      <c r="E20" s="96">
        <f t="shared" si="5"/>
        <v>14.924964853978024</v>
      </c>
      <c r="F20" s="96">
        <f t="shared" si="6"/>
        <v>21.745873242611903</v>
      </c>
      <c r="G20" s="96">
        <f t="shared" si="7"/>
        <v>2083.8160778026008</v>
      </c>
      <c r="K20" s="110"/>
      <c r="L20" s="110"/>
      <c r="M20" s="114"/>
    </row>
    <row r="21" spans="1:13" x14ac:dyDescent="0.25">
      <c r="A21" s="94">
        <f t="shared" si="8"/>
        <v>44378</v>
      </c>
      <c r="B21" s="95">
        <v>7</v>
      </c>
      <c r="C21" s="82">
        <f t="shared" si="3"/>
        <v>2083.8160778026008</v>
      </c>
      <c r="D21" s="96">
        <f t="shared" si="4"/>
        <v>6.772402252858452</v>
      </c>
      <c r="E21" s="96">
        <f t="shared" si="5"/>
        <v>14.973470989753455</v>
      </c>
      <c r="F21" s="96">
        <f t="shared" si="6"/>
        <v>21.745873242611907</v>
      </c>
      <c r="G21" s="96">
        <f t="shared" si="7"/>
        <v>2068.8426068128474</v>
      </c>
      <c r="K21" s="110"/>
      <c r="L21" s="110"/>
      <c r="M21" s="114"/>
    </row>
    <row r="22" spans="1:13" x14ac:dyDescent="0.25">
      <c r="A22" s="94">
        <f>EDATE(A21,1)</f>
        <v>44409</v>
      </c>
      <c r="B22" s="95">
        <v>8</v>
      </c>
      <c r="C22" s="82">
        <f t="shared" si="3"/>
        <v>2068.8426068128474</v>
      </c>
      <c r="D22" s="96">
        <f t="shared" si="4"/>
        <v>6.7237384721417524</v>
      </c>
      <c r="E22" s="96">
        <f t="shared" si="5"/>
        <v>15.022134770470153</v>
      </c>
      <c r="F22" s="96">
        <f t="shared" si="6"/>
        <v>21.745873242611907</v>
      </c>
      <c r="G22" s="96">
        <f t="shared" si="7"/>
        <v>2053.8204720423773</v>
      </c>
      <c r="K22" s="110"/>
      <c r="L22" s="110"/>
      <c r="M22" s="114"/>
    </row>
    <row r="23" spans="1:13" x14ac:dyDescent="0.25">
      <c r="A23" s="94">
        <f t="shared" si="8"/>
        <v>44440</v>
      </c>
      <c r="B23" s="95">
        <v>9</v>
      </c>
      <c r="C23" s="82">
        <f t="shared" si="3"/>
        <v>2053.8204720423773</v>
      </c>
      <c r="D23" s="96">
        <f t="shared" si="4"/>
        <v>6.6749165341377248</v>
      </c>
      <c r="E23" s="96">
        <f t="shared" si="5"/>
        <v>15.07095670847418</v>
      </c>
      <c r="F23" s="96">
        <f t="shared" si="6"/>
        <v>21.745873242611903</v>
      </c>
      <c r="G23" s="96">
        <f t="shared" si="7"/>
        <v>2038.7495153339032</v>
      </c>
      <c r="K23" s="110"/>
      <c r="L23" s="110"/>
      <c r="M23" s="114"/>
    </row>
    <row r="24" spans="1:13" x14ac:dyDescent="0.25">
      <c r="A24" s="94">
        <f t="shared" si="8"/>
        <v>44470</v>
      </c>
      <c r="B24" s="95">
        <v>10</v>
      </c>
      <c r="C24" s="82">
        <f t="shared" si="3"/>
        <v>2038.7495153339032</v>
      </c>
      <c r="D24" s="96">
        <f t="shared" si="4"/>
        <v>6.6259359248351855</v>
      </c>
      <c r="E24" s="96">
        <f t="shared" si="5"/>
        <v>15.119937317776721</v>
      </c>
      <c r="F24" s="96">
        <f t="shared" si="6"/>
        <v>21.745873242611907</v>
      </c>
      <c r="G24" s="96">
        <f t="shared" si="7"/>
        <v>2023.6295780161265</v>
      </c>
      <c r="K24" s="110"/>
      <c r="L24" s="110"/>
      <c r="M24" s="114"/>
    </row>
    <row r="25" spans="1:13" x14ac:dyDescent="0.25">
      <c r="A25" s="94">
        <f t="shared" si="8"/>
        <v>44501</v>
      </c>
      <c r="B25" s="95">
        <v>11</v>
      </c>
      <c r="C25" s="82">
        <f t="shared" si="3"/>
        <v>2023.6295780161265</v>
      </c>
      <c r="D25" s="96">
        <f t="shared" si="4"/>
        <v>6.5767961285524104</v>
      </c>
      <c r="E25" s="96">
        <f t="shared" si="5"/>
        <v>15.169077114059496</v>
      </c>
      <c r="F25" s="96">
        <f t="shared" si="6"/>
        <v>21.745873242611907</v>
      </c>
      <c r="G25" s="96">
        <f t="shared" si="7"/>
        <v>2008.460500902067</v>
      </c>
    </row>
    <row r="26" spans="1:13" x14ac:dyDescent="0.25">
      <c r="A26" s="94">
        <f t="shared" si="8"/>
        <v>44531</v>
      </c>
      <c r="B26" s="95">
        <v>12</v>
      </c>
      <c r="C26" s="82">
        <f t="shared" si="3"/>
        <v>2008.460500902067</v>
      </c>
      <c r="D26" s="96">
        <f t="shared" si="4"/>
        <v>6.5274966279317166</v>
      </c>
      <c r="E26" s="96">
        <f t="shared" si="5"/>
        <v>15.218376614680189</v>
      </c>
      <c r="F26" s="96">
        <f t="shared" si="6"/>
        <v>21.745873242611907</v>
      </c>
      <c r="G26" s="96">
        <f t="shared" si="7"/>
        <v>1993.2421242873868</v>
      </c>
    </row>
    <row r="27" spans="1:13" x14ac:dyDescent="0.25">
      <c r="A27" s="94">
        <f t="shared" si="8"/>
        <v>44562</v>
      </c>
      <c r="B27" s="95">
        <v>13</v>
      </c>
      <c r="C27" s="82">
        <f t="shared" si="3"/>
        <v>1993.2421242873868</v>
      </c>
      <c r="D27" s="96">
        <f t="shared" si="4"/>
        <v>6.4780369039340071</v>
      </c>
      <c r="E27" s="96">
        <f t="shared" si="5"/>
        <v>15.267836338677903</v>
      </c>
      <c r="F27" s="96">
        <f t="shared" si="6"/>
        <v>21.745873242611911</v>
      </c>
      <c r="G27" s="96">
        <f t="shared" si="7"/>
        <v>1977.9742879487089</v>
      </c>
    </row>
    <row r="28" spans="1:13" x14ac:dyDescent="0.25">
      <c r="A28" s="94">
        <f t="shared" si="8"/>
        <v>44593</v>
      </c>
      <c r="B28" s="95">
        <v>14</v>
      </c>
      <c r="C28" s="82">
        <f t="shared" si="3"/>
        <v>1977.9742879487089</v>
      </c>
      <c r="D28" s="96">
        <f t="shared" si="4"/>
        <v>6.4284164358333022</v>
      </c>
      <c r="E28" s="96">
        <f t="shared" si="5"/>
        <v>15.317456806778605</v>
      </c>
      <c r="F28" s="96">
        <f t="shared" si="6"/>
        <v>21.745873242611907</v>
      </c>
      <c r="G28" s="96">
        <f t="shared" si="7"/>
        <v>1962.6568311419303</v>
      </c>
    </row>
    <row r="29" spans="1:13" x14ac:dyDescent="0.25">
      <c r="A29" s="94">
        <f t="shared" si="8"/>
        <v>44621</v>
      </c>
      <c r="B29" s="95">
        <v>15</v>
      </c>
      <c r="C29" s="82">
        <f t="shared" si="3"/>
        <v>1962.6568311419303</v>
      </c>
      <c r="D29" s="96">
        <f t="shared" si="4"/>
        <v>6.3786347012112721</v>
      </c>
      <c r="E29" s="96">
        <f t="shared" si="5"/>
        <v>15.367238541400635</v>
      </c>
      <c r="F29" s="96">
        <f t="shared" si="6"/>
        <v>21.745873242611907</v>
      </c>
      <c r="G29" s="96">
        <f t="shared" si="7"/>
        <v>1947.2895926005297</v>
      </c>
    </row>
    <row r="30" spans="1:13" x14ac:dyDescent="0.25">
      <c r="A30" s="94">
        <f t="shared" si="8"/>
        <v>44652</v>
      </c>
      <c r="B30" s="95">
        <v>16</v>
      </c>
      <c r="C30" s="82">
        <f t="shared" si="3"/>
        <v>1947.2895926005297</v>
      </c>
      <c r="D30" s="96">
        <f t="shared" si="4"/>
        <v>6.3286911759517199</v>
      </c>
      <c r="E30" s="96">
        <f t="shared" si="5"/>
        <v>15.417182066660185</v>
      </c>
      <c r="F30" s="96">
        <f t="shared" si="6"/>
        <v>21.745873242611907</v>
      </c>
      <c r="G30" s="96">
        <f t="shared" si="7"/>
        <v>1931.8724105338695</v>
      </c>
    </row>
    <row r="31" spans="1:13" x14ac:dyDescent="0.25">
      <c r="A31" s="94">
        <f t="shared" si="8"/>
        <v>44682</v>
      </c>
      <c r="B31" s="95">
        <v>17</v>
      </c>
      <c r="C31" s="82">
        <f t="shared" si="3"/>
        <v>1931.8724105338695</v>
      </c>
      <c r="D31" s="96">
        <f t="shared" si="4"/>
        <v>6.2785853342350748</v>
      </c>
      <c r="E31" s="96">
        <f t="shared" si="5"/>
        <v>15.46728790837683</v>
      </c>
      <c r="F31" s="96">
        <f t="shared" si="6"/>
        <v>21.745873242611907</v>
      </c>
      <c r="G31" s="96">
        <f t="shared" si="7"/>
        <v>1916.4051226254926</v>
      </c>
    </row>
    <row r="32" spans="1:13" x14ac:dyDescent="0.25">
      <c r="A32" s="94">
        <f t="shared" si="8"/>
        <v>44713</v>
      </c>
      <c r="B32" s="95">
        <v>18</v>
      </c>
      <c r="C32" s="82">
        <f t="shared" si="3"/>
        <v>1916.4051226254926</v>
      </c>
      <c r="D32" s="96">
        <f t="shared" si="4"/>
        <v>6.2283166485328501</v>
      </c>
      <c r="E32" s="96">
        <f t="shared" si="5"/>
        <v>15.517556594079057</v>
      </c>
      <c r="F32" s="96">
        <f t="shared" si="6"/>
        <v>21.745873242611907</v>
      </c>
      <c r="G32" s="96">
        <f t="shared" si="7"/>
        <v>1900.8875660314136</v>
      </c>
    </row>
    <row r="33" spans="1:7" x14ac:dyDescent="0.25">
      <c r="A33" s="94">
        <f t="shared" si="8"/>
        <v>44743</v>
      </c>
      <c r="B33" s="95">
        <v>19</v>
      </c>
      <c r="C33" s="82">
        <f t="shared" si="3"/>
        <v>1900.8875660314136</v>
      </c>
      <c r="D33" s="96">
        <f t="shared" si="4"/>
        <v>6.177884589602094</v>
      </c>
      <c r="E33" s="96">
        <f t="shared" si="5"/>
        <v>15.567988653009813</v>
      </c>
      <c r="F33" s="96">
        <f t="shared" si="6"/>
        <v>21.745873242611907</v>
      </c>
      <c r="G33" s="96">
        <f t="shared" si="7"/>
        <v>1885.3195773784039</v>
      </c>
    </row>
    <row r="34" spans="1:7" x14ac:dyDescent="0.25">
      <c r="A34" s="94">
        <f t="shared" si="8"/>
        <v>44774</v>
      </c>
      <c r="B34" s="95">
        <v>20</v>
      </c>
      <c r="C34" s="82">
        <f t="shared" si="3"/>
        <v>1885.3195773784039</v>
      </c>
      <c r="D34" s="96">
        <f t="shared" si="4"/>
        <v>6.1272886264798112</v>
      </c>
      <c r="E34" s="96">
        <f t="shared" si="5"/>
        <v>15.618584616132098</v>
      </c>
      <c r="F34" s="96">
        <f t="shared" si="6"/>
        <v>21.745873242611911</v>
      </c>
      <c r="G34" s="96">
        <f t="shared" si="7"/>
        <v>1869.7009927622719</v>
      </c>
    </row>
    <row r="35" spans="1:7" x14ac:dyDescent="0.25">
      <c r="A35" s="94">
        <f t="shared" si="8"/>
        <v>44805</v>
      </c>
      <c r="B35" s="95">
        <v>21</v>
      </c>
      <c r="C35" s="82">
        <f t="shared" si="3"/>
        <v>1869.7009927622719</v>
      </c>
      <c r="D35" s="96">
        <f t="shared" si="4"/>
        <v>6.0765282264773823</v>
      </c>
      <c r="E35" s="96">
        <f t="shared" si="5"/>
        <v>15.669345016134525</v>
      </c>
      <c r="F35" s="96">
        <f t="shared" si="6"/>
        <v>21.745873242611907</v>
      </c>
      <c r="G35" s="96">
        <f t="shared" si="7"/>
        <v>1854.0316477461374</v>
      </c>
    </row>
    <row r="36" spans="1:7" x14ac:dyDescent="0.25">
      <c r="A36" s="94">
        <f t="shared" si="8"/>
        <v>44835</v>
      </c>
      <c r="B36" s="95">
        <v>22</v>
      </c>
      <c r="C36" s="82">
        <f t="shared" si="3"/>
        <v>1854.0316477461374</v>
      </c>
      <c r="D36" s="96">
        <f t="shared" si="4"/>
        <v>6.0256028551749452</v>
      </c>
      <c r="E36" s="96">
        <f t="shared" si="5"/>
        <v>15.720270387436964</v>
      </c>
      <c r="F36" s="96">
        <f t="shared" si="6"/>
        <v>21.745873242611907</v>
      </c>
      <c r="G36" s="96">
        <f t="shared" si="7"/>
        <v>1838.3113773587004</v>
      </c>
    </row>
    <row r="37" spans="1:7" x14ac:dyDescent="0.25">
      <c r="A37" s="94">
        <f t="shared" si="8"/>
        <v>44866</v>
      </c>
      <c r="B37" s="95">
        <v>23</v>
      </c>
      <c r="C37" s="82">
        <f t="shared" si="3"/>
        <v>1838.3113773587004</v>
      </c>
      <c r="D37" s="96">
        <f t="shared" si="4"/>
        <v>5.9745119764157737</v>
      </c>
      <c r="E37" s="96">
        <f t="shared" si="5"/>
        <v>15.771361266196131</v>
      </c>
      <c r="F37" s="96">
        <f t="shared" si="6"/>
        <v>21.745873242611903</v>
      </c>
      <c r="G37" s="96">
        <f t="shared" si="7"/>
        <v>1822.5400160925042</v>
      </c>
    </row>
    <row r="38" spans="1:7" x14ac:dyDescent="0.25">
      <c r="A38" s="94">
        <f t="shared" si="8"/>
        <v>44896</v>
      </c>
      <c r="B38" s="95">
        <v>24</v>
      </c>
      <c r="C38" s="82">
        <f t="shared" si="3"/>
        <v>1822.5400160925042</v>
      </c>
      <c r="D38" s="96">
        <f t="shared" si="4"/>
        <v>5.9232550523006378</v>
      </c>
      <c r="E38" s="96">
        <f t="shared" si="5"/>
        <v>15.822618190311269</v>
      </c>
      <c r="F38" s="96">
        <f t="shared" si="6"/>
        <v>21.745873242611907</v>
      </c>
      <c r="G38" s="96">
        <f t="shared" si="7"/>
        <v>1806.7173979021929</v>
      </c>
    </row>
    <row r="39" spans="1:7" x14ac:dyDescent="0.25">
      <c r="A39" s="94">
        <f t="shared" si="8"/>
        <v>44927</v>
      </c>
      <c r="B39" s="95">
        <v>25</v>
      </c>
      <c r="C39" s="82">
        <f t="shared" si="3"/>
        <v>1806.7173979021929</v>
      </c>
      <c r="D39" s="96">
        <f t="shared" si="4"/>
        <v>5.8718315431821253</v>
      </c>
      <c r="E39" s="96">
        <f t="shared" si="5"/>
        <v>15.87404169942978</v>
      </c>
      <c r="F39" s="96">
        <f t="shared" si="6"/>
        <v>21.745873242611907</v>
      </c>
      <c r="G39" s="96">
        <f t="shared" si="7"/>
        <v>1790.8433562027631</v>
      </c>
    </row>
    <row r="40" spans="1:7" x14ac:dyDescent="0.25">
      <c r="A40" s="94">
        <f t="shared" si="8"/>
        <v>44958</v>
      </c>
      <c r="B40" s="95">
        <v>26</v>
      </c>
      <c r="C40" s="82">
        <f t="shared" si="3"/>
        <v>1790.8433562027631</v>
      </c>
      <c r="D40" s="96">
        <f t="shared" si="4"/>
        <v>5.8202409076589792</v>
      </c>
      <c r="E40" s="96">
        <f t="shared" si="5"/>
        <v>15.92563233495293</v>
      </c>
      <c r="F40" s="96">
        <f t="shared" si="6"/>
        <v>21.745873242611907</v>
      </c>
      <c r="G40" s="96">
        <f t="shared" si="7"/>
        <v>1774.9177238678101</v>
      </c>
    </row>
    <row r="41" spans="1:7" x14ac:dyDescent="0.25">
      <c r="A41" s="94">
        <f t="shared" si="8"/>
        <v>44986</v>
      </c>
      <c r="B41" s="95">
        <v>27</v>
      </c>
      <c r="C41" s="82">
        <f t="shared" si="3"/>
        <v>1774.9177238678101</v>
      </c>
      <c r="D41" s="96">
        <f t="shared" si="4"/>
        <v>5.7684826025703817</v>
      </c>
      <c r="E41" s="96">
        <f t="shared" si="5"/>
        <v>15.977390640041525</v>
      </c>
      <c r="F41" s="96">
        <f t="shared" si="6"/>
        <v>21.745873242611907</v>
      </c>
      <c r="G41" s="96">
        <f t="shared" si="7"/>
        <v>1758.9403332277686</v>
      </c>
    </row>
    <row r="42" spans="1:7" x14ac:dyDescent="0.25">
      <c r="A42" s="94">
        <f t="shared" si="8"/>
        <v>45017</v>
      </c>
      <c r="B42" s="95">
        <v>28</v>
      </c>
      <c r="C42" s="82">
        <f t="shared" si="3"/>
        <v>1758.9403332277686</v>
      </c>
      <c r="D42" s="96">
        <f t="shared" si="4"/>
        <v>5.7165560829902464</v>
      </c>
      <c r="E42" s="96">
        <f t="shared" si="5"/>
        <v>16.029317159621659</v>
      </c>
      <c r="F42" s="96">
        <f t="shared" si="6"/>
        <v>21.745873242611907</v>
      </c>
      <c r="G42" s="96">
        <f t="shared" si="7"/>
        <v>1742.9110160681469</v>
      </c>
    </row>
    <row r="43" spans="1:7" x14ac:dyDescent="0.25">
      <c r="A43" s="94">
        <f t="shared" si="8"/>
        <v>45047</v>
      </c>
      <c r="B43" s="95">
        <v>29</v>
      </c>
      <c r="C43" s="82">
        <f t="shared" si="3"/>
        <v>1742.9110160681469</v>
      </c>
      <c r="D43" s="96">
        <f t="shared" si="4"/>
        <v>5.6644608022214769</v>
      </c>
      <c r="E43" s="96">
        <f t="shared" si="5"/>
        <v>16.08141244039043</v>
      </c>
      <c r="F43" s="96">
        <f t="shared" si="6"/>
        <v>21.745873242611907</v>
      </c>
      <c r="G43" s="96">
        <f t="shared" si="7"/>
        <v>1726.8296036277563</v>
      </c>
    </row>
    <row r="44" spans="1:7" x14ac:dyDescent="0.25">
      <c r="A44" s="94">
        <f t="shared" si="8"/>
        <v>45078</v>
      </c>
      <c r="B44" s="95">
        <v>30</v>
      </c>
      <c r="C44" s="82">
        <f t="shared" si="3"/>
        <v>1726.8296036277563</v>
      </c>
      <c r="D44" s="96">
        <f t="shared" si="4"/>
        <v>5.6121962117902076</v>
      </c>
      <c r="E44" s="96">
        <f t="shared" si="5"/>
        <v>16.133677030821698</v>
      </c>
      <c r="F44" s="96">
        <f t="shared" si="6"/>
        <v>21.745873242611907</v>
      </c>
      <c r="G44" s="96">
        <f t="shared" si="7"/>
        <v>1710.6959265969347</v>
      </c>
    </row>
    <row r="45" spans="1:7" x14ac:dyDescent="0.25">
      <c r="A45" s="94">
        <f t="shared" si="8"/>
        <v>45108</v>
      </c>
      <c r="B45" s="95">
        <v>31</v>
      </c>
      <c r="C45" s="82">
        <f t="shared" si="3"/>
        <v>1710.6959265969347</v>
      </c>
      <c r="D45" s="96">
        <f t="shared" si="4"/>
        <v>5.5597617614400363</v>
      </c>
      <c r="E45" s="96">
        <f t="shared" si="5"/>
        <v>16.186111481171871</v>
      </c>
      <c r="F45" s="96">
        <f t="shared" si="6"/>
        <v>21.745873242611907</v>
      </c>
      <c r="G45" s="96">
        <f t="shared" si="7"/>
        <v>1694.5098151157629</v>
      </c>
    </row>
    <row r="46" spans="1:7" x14ac:dyDescent="0.25">
      <c r="A46" s="94">
        <f t="shared" si="8"/>
        <v>45139</v>
      </c>
      <c r="B46" s="95">
        <v>32</v>
      </c>
      <c r="C46" s="82">
        <f t="shared" si="3"/>
        <v>1694.5098151157629</v>
      </c>
      <c r="D46" s="96">
        <f t="shared" si="4"/>
        <v>5.5071568991262287</v>
      </c>
      <c r="E46" s="96">
        <f t="shared" si="5"/>
        <v>16.238716343485677</v>
      </c>
      <c r="F46" s="96">
        <f t="shared" si="6"/>
        <v>21.745873242611907</v>
      </c>
      <c r="G46" s="96">
        <f t="shared" si="7"/>
        <v>1678.2710987722771</v>
      </c>
    </row>
    <row r="47" spans="1:7" x14ac:dyDescent="0.25">
      <c r="A47" s="94">
        <f t="shared" si="8"/>
        <v>45170</v>
      </c>
      <c r="B47" s="95">
        <v>33</v>
      </c>
      <c r="C47" s="82">
        <f t="shared" si="3"/>
        <v>1678.2710987722771</v>
      </c>
      <c r="D47" s="96">
        <f t="shared" si="4"/>
        <v>5.454381071009899</v>
      </c>
      <c r="E47" s="96">
        <f t="shared" si="5"/>
        <v>16.291492171602009</v>
      </c>
      <c r="F47" s="96">
        <f t="shared" si="6"/>
        <v>21.745873242611907</v>
      </c>
      <c r="G47" s="96">
        <f t="shared" si="7"/>
        <v>1661.9796066006752</v>
      </c>
    </row>
    <row r="48" spans="1:7" x14ac:dyDescent="0.25">
      <c r="A48" s="94">
        <f t="shared" si="8"/>
        <v>45200</v>
      </c>
      <c r="B48" s="95">
        <v>34</v>
      </c>
      <c r="C48" s="82">
        <f t="shared" si="3"/>
        <v>1661.9796066006752</v>
      </c>
      <c r="D48" s="96">
        <f t="shared" si="4"/>
        <v>5.401433721452193</v>
      </c>
      <c r="E48" s="96">
        <f t="shared" si="5"/>
        <v>16.344439521159714</v>
      </c>
      <c r="F48" s="96">
        <f t="shared" si="6"/>
        <v>21.745873242611907</v>
      </c>
      <c r="G48" s="96">
        <f t="shared" si="7"/>
        <v>1645.6351670795154</v>
      </c>
    </row>
    <row r="49" spans="1:7" x14ac:dyDescent="0.25">
      <c r="A49" s="94">
        <f t="shared" si="8"/>
        <v>45231</v>
      </c>
      <c r="B49" s="95">
        <v>35</v>
      </c>
      <c r="C49" s="82">
        <f t="shared" si="3"/>
        <v>1645.6351670795154</v>
      </c>
      <c r="D49" s="96">
        <f t="shared" si="4"/>
        <v>5.348314293008424</v>
      </c>
      <c r="E49" s="96">
        <f t="shared" si="5"/>
        <v>16.397558949603482</v>
      </c>
      <c r="F49" s="96">
        <f t="shared" si="6"/>
        <v>21.745873242611907</v>
      </c>
      <c r="G49" s="96">
        <f t="shared" si="7"/>
        <v>1629.2376081299119</v>
      </c>
    </row>
    <row r="50" spans="1:7" x14ac:dyDescent="0.25">
      <c r="A50" s="94">
        <f t="shared" si="8"/>
        <v>45261</v>
      </c>
      <c r="B50" s="95">
        <v>36</v>
      </c>
      <c r="C50" s="82">
        <f t="shared" si="3"/>
        <v>1629.2376081299119</v>
      </c>
      <c r="D50" s="96">
        <f t="shared" si="4"/>
        <v>5.2950222264222129</v>
      </c>
      <c r="E50" s="96">
        <f t="shared" si="5"/>
        <v>16.450851016189695</v>
      </c>
      <c r="F50" s="96">
        <f t="shared" si="6"/>
        <v>21.745873242611907</v>
      </c>
      <c r="G50" s="96">
        <f t="shared" si="7"/>
        <v>1612.7867571137222</v>
      </c>
    </row>
    <row r="51" spans="1:7" x14ac:dyDescent="0.25">
      <c r="A51" s="94">
        <f t="shared" si="8"/>
        <v>45292</v>
      </c>
      <c r="B51" s="95">
        <v>37</v>
      </c>
      <c r="C51" s="82">
        <f t="shared" si="3"/>
        <v>1612.7867571137222</v>
      </c>
      <c r="D51" s="96">
        <f t="shared" si="4"/>
        <v>5.2415569606195964</v>
      </c>
      <c r="E51" s="96">
        <f t="shared" si="5"/>
        <v>16.50431628199231</v>
      </c>
      <c r="F51" s="96">
        <f t="shared" si="6"/>
        <v>21.745873242611907</v>
      </c>
      <c r="G51" s="96">
        <f t="shared" si="7"/>
        <v>1596.2824408317299</v>
      </c>
    </row>
    <row r="52" spans="1:7" x14ac:dyDescent="0.25">
      <c r="A52" s="94">
        <f t="shared" si="8"/>
        <v>45323</v>
      </c>
      <c r="B52" s="95">
        <v>38</v>
      </c>
      <c r="C52" s="82">
        <f t="shared" si="3"/>
        <v>1596.2824408317299</v>
      </c>
      <c r="D52" s="96">
        <f t="shared" si="4"/>
        <v>5.1879179327031215</v>
      </c>
      <c r="E52" s="96">
        <f t="shared" si="5"/>
        <v>16.557955309908785</v>
      </c>
      <c r="F52" s="96">
        <f t="shared" si="6"/>
        <v>21.745873242611907</v>
      </c>
      <c r="G52" s="96">
        <f t="shared" si="7"/>
        <v>1579.7244855218212</v>
      </c>
    </row>
    <row r="53" spans="1:7" x14ac:dyDescent="0.25">
      <c r="A53" s="94">
        <f t="shared" si="8"/>
        <v>45352</v>
      </c>
      <c r="B53" s="95">
        <v>39</v>
      </c>
      <c r="C53" s="82">
        <f t="shared" si="3"/>
        <v>1579.7244855218212</v>
      </c>
      <c r="D53" s="96">
        <f t="shared" si="4"/>
        <v>5.1341045779459176</v>
      </c>
      <c r="E53" s="96">
        <f t="shared" si="5"/>
        <v>16.611768664665991</v>
      </c>
      <c r="F53" s="96">
        <f t="shared" si="6"/>
        <v>21.745873242611907</v>
      </c>
      <c r="G53" s="96">
        <f t="shared" si="7"/>
        <v>1563.1127168571552</v>
      </c>
    </row>
    <row r="54" spans="1:7" x14ac:dyDescent="0.25">
      <c r="A54" s="94">
        <f t="shared" si="8"/>
        <v>45383</v>
      </c>
      <c r="B54" s="95">
        <v>40</v>
      </c>
      <c r="C54" s="82">
        <f t="shared" si="3"/>
        <v>1563.1127168571552</v>
      </c>
      <c r="D54" s="96">
        <f t="shared" si="4"/>
        <v>5.0801163297857546</v>
      </c>
      <c r="E54" s="96">
        <f t="shared" si="5"/>
        <v>16.665756912826151</v>
      </c>
      <c r="F54" s="96">
        <f t="shared" si="6"/>
        <v>21.745873242611907</v>
      </c>
      <c r="G54" s="96">
        <f t="shared" si="7"/>
        <v>1546.4469599443291</v>
      </c>
    </row>
    <row r="55" spans="1:7" x14ac:dyDescent="0.25">
      <c r="A55" s="94">
        <f t="shared" si="8"/>
        <v>45413</v>
      </c>
      <c r="B55" s="95">
        <v>41</v>
      </c>
      <c r="C55" s="82">
        <f t="shared" si="3"/>
        <v>1546.4469599443291</v>
      </c>
      <c r="D55" s="96">
        <f t="shared" si="4"/>
        <v>5.0259526198190683</v>
      </c>
      <c r="E55" s="96">
        <f t="shared" si="5"/>
        <v>16.719920622792841</v>
      </c>
      <c r="F55" s="96">
        <f t="shared" si="6"/>
        <v>21.745873242611911</v>
      </c>
      <c r="G55" s="96">
        <f t="shared" si="7"/>
        <v>1529.7270393215363</v>
      </c>
    </row>
    <row r="56" spans="1:7" x14ac:dyDescent="0.25">
      <c r="A56" s="94">
        <f t="shared" si="8"/>
        <v>45444</v>
      </c>
      <c r="B56" s="95">
        <v>42</v>
      </c>
      <c r="C56" s="82">
        <f t="shared" si="3"/>
        <v>1529.7270393215363</v>
      </c>
      <c r="D56" s="96">
        <f t="shared" si="4"/>
        <v>4.9716128777949917</v>
      </c>
      <c r="E56" s="96">
        <f t="shared" si="5"/>
        <v>16.774260364816914</v>
      </c>
      <c r="F56" s="96">
        <f t="shared" si="6"/>
        <v>21.745873242611907</v>
      </c>
      <c r="G56" s="96">
        <f t="shared" si="7"/>
        <v>1512.9527789567194</v>
      </c>
    </row>
    <row r="57" spans="1:7" x14ac:dyDescent="0.25">
      <c r="A57" s="94">
        <f t="shared" si="8"/>
        <v>45474</v>
      </c>
      <c r="B57" s="95">
        <v>43</v>
      </c>
      <c r="C57" s="82">
        <f t="shared" si="3"/>
        <v>1512.9527789567194</v>
      </c>
      <c r="D57" s="96">
        <f t="shared" si="4"/>
        <v>4.9170965316093369</v>
      </c>
      <c r="E57" s="96">
        <f t="shared" si="5"/>
        <v>16.828776711002568</v>
      </c>
      <c r="F57" s="96">
        <f t="shared" si="6"/>
        <v>21.745873242611907</v>
      </c>
      <c r="G57" s="96">
        <f t="shared" si="7"/>
        <v>1496.1240022457168</v>
      </c>
    </row>
    <row r="58" spans="1:7" x14ac:dyDescent="0.25">
      <c r="A58" s="94">
        <f t="shared" si="8"/>
        <v>45505</v>
      </c>
      <c r="B58" s="95">
        <v>44</v>
      </c>
      <c r="C58" s="82">
        <f t="shared" si="3"/>
        <v>1496.1240022457168</v>
      </c>
      <c r="D58" s="96">
        <f t="shared" si="4"/>
        <v>4.8624030072985791</v>
      </c>
      <c r="E58" s="96">
        <f t="shared" si="5"/>
        <v>16.883470235313325</v>
      </c>
      <c r="F58" s="96">
        <f t="shared" si="6"/>
        <v>21.745873242611903</v>
      </c>
      <c r="G58" s="96">
        <f t="shared" si="7"/>
        <v>1479.2405320104035</v>
      </c>
    </row>
    <row r="59" spans="1:7" x14ac:dyDescent="0.25">
      <c r="A59" s="94">
        <f t="shared" si="8"/>
        <v>45536</v>
      </c>
      <c r="B59" s="95">
        <v>45</v>
      </c>
      <c r="C59" s="82">
        <f t="shared" si="3"/>
        <v>1479.2405320104035</v>
      </c>
      <c r="D59" s="96">
        <f t="shared" si="4"/>
        <v>4.8075317290338102</v>
      </c>
      <c r="E59" s="96">
        <f t="shared" si="5"/>
        <v>16.938341513578095</v>
      </c>
      <c r="F59" s="96">
        <f t="shared" si="6"/>
        <v>21.745873242611907</v>
      </c>
      <c r="G59" s="96">
        <f t="shared" si="7"/>
        <v>1462.3021904968255</v>
      </c>
    </row>
    <row r="60" spans="1:7" x14ac:dyDescent="0.25">
      <c r="A60" s="94">
        <f t="shared" si="8"/>
        <v>45566</v>
      </c>
      <c r="B60" s="95">
        <v>46</v>
      </c>
      <c r="C60" s="82">
        <f t="shared" si="3"/>
        <v>1462.3021904968255</v>
      </c>
      <c r="D60" s="96">
        <f t="shared" si="4"/>
        <v>4.7524821191146822</v>
      </c>
      <c r="E60" s="96">
        <f t="shared" si="5"/>
        <v>16.993391123497226</v>
      </c>
      <c r="F60" s="96">
        <f t="shared" si="6"/>
        <v>21.745873242611907</v>
      </c>
      <c r="G60" s="96">
        <f t="shared" si="7"/>
        <v>1445.3087993733282</v>
      </c>
    </row>
    <row r="61" spans="1:7" x14ac:dyDescent="0.25">
      <c r="A61" s="94">
        <f t="shared" si="8"/>
        <v>45597</v>
      </c>
      <c r="B61" s="95">
        <v>47</v>
      </c>
      <c r="C61" s="82">
        <f t="shared" si="3"/>
        <v>1445.3087993733282</v>
      </c>
      <c r="D61" s="96">
        <f t="shared" si="4"/>
        <v>4.6972535979633152</v>
      </c>
      <c r="E61" s="96">
        <f t="shared" si="5"/>
        <v>17.048619644648589</v>
      </c>
      <c r="F61" s="96">
        <f t="shared" si="6"/>
        <v>21.745873242611903</v>
      </c>
      <c r="G61" s="96">
        <f t="shared" si="7"/>
        <v>1428.2601797286795</v>
      </c>
    </row>
    <row r="62" spans="1:7" x14ac:dyDescent="0.25">
      <c r="A62" s="94">
        <f t="shared" si="8"/>
        <v>45627</v>
      </c>
      <c r="B62" s="95">
        <v>48</v>
      </c>
      <c r="C62" s="82">
        <f t="shared" si="3"/>
        <v>1428.2601797286795</v>
      </c>
      <c r="D62" s="96">
        <f t="shared" si="4"/>
        <v>4.6418455841182071</v>
      </c>
      <c r="E62" s="96">
        <f t="shared" si="5"/>
        <v>17.104027658493699</v>
      </c>
      <c r="F62" s="96">
        <f t="shared" si="6"/>
        <v>21.745873242611907</v>
      </c>
      <c r="G62" s="96">
        <f t="shared" si="7"/>
        <v>1411.1561520701857</v>
      </c>
    </row>
    <row r="63" spans="1:7" x14ac:dyDescent="0.25">
      <c r="A63" s="94">
        <f t="shared" si="8"/>
        <v>45658</v>
      </c>
      <c r="B63" s="95">
        <v>49</v>
      </c>
      <c r="C63" s="82">
        <f t="shared" si="3"/>
        <v>1411.1561520701857</v>
      </c>
      <c r="D63" s="96">
        <f t="shared" si="4"/>
        <v>4.5862574942281027</v>
      </c>
      <c r="E63" s="96">
        <f t="shared" si="5"/>
        <v>17.159615748383803</v>
      </c>
      <c r="F63" s="96">
        <f t="shared" si="6"/>
        <v>21.745873242611907</v>
      </c>
      <c r="G63" s="96">
        <f t="shared" si="7"/>
        <v>1393.9965363218018</v>
      </c>
    </row>
    <row r="64" spans="1:7" x14ac:dyDescent="0.25">
      <c r="A64" s="94">
        <f t="shared" si="8"/>
        <v>45689</v>
      </c>
      <c r="B64" s="95">
        <v>50</v>
      </c>
      <c r="C64" s="82">
        <f t="shared" si="3"/>
        <v>1393.9965363218018</v>
      </c>
      <c r="D64" s="96">
        <f t="shared" si="4"/>
        <v>4.530488743045856</v>
      </c>
      <c r="E64" s="96">
        <f t="shared" si="5"/>
        <v>17.215384499566053</v>
      </c>
      <c r="F64" s="96">
        <f t="shared" si="6"/>
        <v>21.745873242611907</v>
      </c>
      <c r="G64" s="96">
        <f t="shared" si="7"/>
        <v>1376.7811518222359</v>
      </c>
    </row>
    <row r="65" spans="1:7" x14ac:dyDescent="0.25">
      <c r="A65" s="94">
        <f t="shared" si="8"/>
        <v>45717</v>
      </c>
      <c r="B65" s="95">
        <v>51</v>
      </c>
      <c r="C65" s="82">
        <f t="shared" si="3"/>
        <v>1376.7811518222359</v>
      </c>
      <c r="D65" s="96">
        <f t="shared" si="4"/>
        <v>4.4745387434222668</v>
      </c>
      <c r="E65" s="96">
        <f t="shared" si="5"/>
        <v>17.271334499189638</v>
      </c>
      <c r="F65" s="96">
        <f t="shared" si="6"/>
        <v>21.745873242611907</v>
      </c>
      <c r="G65" s="96">
        <f t="shared" si="7"/>
        <v>1359.5098173230463</v>
      </c>
    </row>
    <row r="66" spans="1:7" x14ac:dyDescent="0.25">
      <c r="A66" s="94">
        <f t="shared" si="8"/>
        <v>45748</v>
      </c>
      <c r="B66" s="95">
        <v>52</v>
      </c>
      <c r="C66" s="82">
        <f t="shared" si="3"/>
        <v>1359.5098173230463</v>
      </c>
      <c r="D66" s="96">
        <f t="shared" si="4"/>
        <v>4.4184069062998992</v>
      </c>
      <c r="E66" s="96">
        <f t="shared" si="5"/>
        <v>17.327466336312007</v>
      </c>
      <c r="F66" s="96">
        <f t="shared" si="6"/>
        <v>21.745873242611907</v>
      </c>
      <c r="G66" s="96">
        <f t="shared" si="7"/>
        <v>1342.1823509867343</v>
      </c>
    </row>
    <row r="67" spans="1:7" x14ac:dyDescent="0.25">
      <c r="A67" s="94">
        <f t="shared" si="8"/>
        <v>45778</v>
      </c>
      <c r="B67" s="95">
        <v>53</v>
      </c>
      <c r="C67" s="82">
        <f t="shared" si="3"/>
        <v>1342.1823509867343</v>
      </c>
      <c r="D67" s="96">
        <f t="shared" si="4"/>
        <v>4.3620926407068854</v>
      </c>
      <c r="E67" s="96">
        <f t="shared" si="5"/>
        <v>17.383780601905023</v>
      </c>
      <c r="F67" s="96">
        <f t="shared" si="6"/>
        <v>21.745873242611907</v>
      </c>
      <c r="G67" s="96">
        <f t="shared" si="7"/>
        <v>1324.7985703848292</v>
      </c>
    </row>
    <row r="68" spans="1:7" x14ac:dyDescent="0.25">
      <c r="A68" s="94">
        <f t="shared" si="8"/>
        <v>45809</v>
      </c>
      <c r="B68" s="95">
        <v>54</v>
      </c>
      <c r="C68" s="82">
        <f t="shared" si="3"/>
        <v>1324.7985703848292</v>
      </c>
      <c r="D68" s="96">
        <f t="shared" si="4"/>
        <v>4.3055953537506939</v>
      </c>
      <c r="E68" s="96">
        <f t="shared" si="5"/>
        <v>17.440277888861214</v>
      </c>
      <c r="F68" s="96">
        <f t="shared" si="6"/>
        <v>21.745873242611907</v>
      </c>
      <c r="G68" s="96">
        <f t="shared" si="7"/>
        <v>1307.358292495968</v>
      </c>
    </row>
    <row r="69" spans="1:7" x14ac:dyDescent="0.25">
      <c r="A69" s="94">
        <f t="shared" si="8"/>
        <v>45839</v>
      </c>
      <c r="B69" s="95">
        <v>55</v>
      </c>
      <c r="C69" s="82">
        <f t="shared" si="3"/>
        <v>1307.358292495968</v>
      </c>
      <c r="D69" s="96">
        <f t="shared" si="4"/>
        <v>4.2489144506118954</v>
      </c>
      <c r="E69" s="96">
        <f t="shared" si="5"/>
        <v>17.496958792000012</v>
      </c>
      <c r="F69" s="96">
        <f t="shared" si="6"/>
        <v>21.745873242611907</v>
      </c>
      <c r="G69" s="96">
        <f t="shared" si="7"/>
        <v>1289.8613337039681</v>
      </c>
    </row>
    <row r="70" spans="1:7" x14ac:dyDescent="0.25">
      <c r="A70" s="94">
        <f t="shared" si="8"/>
        <v>45870</v>
      </c>
      <c r="B70" s="95">
        <v>56</v>
      </c>
      <c r="C70" s="82">
        <f t="shared" si="3"/>
        <v>1289.8613337039681</v>
      </c>
      <c r="D70" s="96">
        <f t="shared" si="4"/>
        <v>4.1920493345378951</v>
      </c>
      <c r="E70" s="96">
        <f t="shared" si="5"/>
        <v>17.553823908074012</v>
      </c>
      <c r="F70" s="96">
        <f t="shared" si="6"/>
        <v>21.745873242611907</v>
      </c>
      <c r="G70" s="96">
        <f t="shared" si="7"/>
        <v>1272.307509795894</v>
      </c>
    </row>
    <row r="71" spans="1:7" x14ac:dyDescent="0.25">
      <c r="A71" s="94">
        <f t="shared" si="8"/>
        <v>45901</v>
      </c>
      <c r="B71" s="95">
        <v>57</v>
      </c>
      <c r="C71" s="82">
        <f t="shared" si="3"/>
        <v>1272.307509795894</v>
      </c>
      <c r="D71" s="96">
        <f t="shared" si="4"/>
        <v>4.1349994068366547</v>
      </c>
      <c r="E71" s="96">
        <f t="shared" si="5"/>
        <v>17.610873835775251</v>
      </c>
      <c r="F71" s="96">
        <f t="shared" si="6"/>
        <v>21.745873242611907</v>
      </c>
      <c r="G71" s="96">
        <f t="shared" si="7"/>
        <v>1254.6966359601188</v>
      </c>
    </row>
    <row r="72" spans="1:7" x14ac:dyDescent="0.25">
      <c r="A72" s="94">
        <f t="shared" si="8"/>
        <v>45931</v>
      </c>
      <c r="B72" s="95">
        <v>58</v>
      </c>
      <c r="C72" s="82">
        <f t="shared" si="3"/>
        <v>1254.6966359601188</v>
      </c>
      <c r="D72" s="96">
        <f t="shared" si="4"/>
        <v>4.077764066870385</v>
      </c>
      <c r="E72" s="96">
        <f t="shared" si="5"/>
        <v>17.668109175741524</v>
      </c>
      <c r="F72" s="96">
        <f t="shared" si="6"/>
        <v>21.745873242611907</v>
      </c>
      <c r="G72" s="96">
        <f t="shared" si="7"/>
        <v>1237.0285267843772</v>
      </c>
    </row>
    <row r="73" spans="1:7" x14ac:dyDescent="0.25">
      <c r="A73" s="94">
        <f t="shared" si="8"/>
        <v>45962</v>
      </c>
      <c r="B73" s="95">
        <v>59</v>
      </c>
      <c r="C73" s="82">
        <f t="shared" si="3"/>
        <v>1237.0285267843772</v>
      </c>
      <c r="D73" s="96">
        <f t="shared" si="4"/>
        <v>4.0203427120492252</v>
      </c>
      <c r="E73" s="96">
        <f t="shared" si="5"/>
        <v>17.725530530562683</v>
      </c>
      <c r="F73" s="96">
        <f t="shared" si="6"/>
        <v>21.745873242611907</v>
      </c>
      <c r="G73" s="96">
        <f t="shared" si="7"/>
        <v>1219.3029962538144</v>
      </c>
    </row>
    <row r="74" spans="1:7" x14ac:dyDescent="0.25">
      <c r="A74" s="94">
        <f t="shared" si="8"/>
        <v>45992</v>
      </c>
      <c r="B74" s="95">
        <v>60</v>
      </c>
      <c r="C74" s="82">
        <f t="shared" si="3"/>
        <v>1219.3029962538144</v>
      </c>
      <c r="D74" s="96">
        <f t="shared" si="4"/>
        <v>3.9627347378248965</v>
      </c>
      <c r="E74" s="96">
        <f t="shared" si="5"/>
        <v>17.783138504787008</v>
      </c>
      <c r="F74" s="96">
        <f t="shared" si="6"/>
        <v>21.745873242611903</v>
      </c>
      <c r="G74" s="96">
        <f t="shared" si="7"/>
        <v>1201.5198577490273</v>
      </c>
    </row>
    <row r="75" spans="1:7" x14ac:dyDescent="0.25">
      <c r="A75" s="94">
        <f t="shared" si="8"/>
        <v>46023</v>
      </c>
      <c r="B75" s="95">
        <v>61</v>
      </c>
      <c r="C75" s="82">
        <f t="shared" si="3"/>
        <v>1201.5198577490273</v>
      </c>
      <c r="D75" s="96">
        <f t="shared" si="4"/>
        <v>3.9049395376843385</v>
      </c>
      <c r="E75" s="96">
        <f t="shared" si="5"/>
        <v>17.840933704927568</v>
      </c>
      <c r="F75" s="96">
        <f t="shared" si="6"/>
        <v>21.745873242611907</v>
      </c>
      <c r="G75" s="96">
        <f t="shared" si="7"/>
        <v>1183.6789240440999</v>
      </c>
    </row>
    <row r="76" spans="1:7" x14ac:dyDescent="0.25">
      <c r="A76" s="94">
        <f t="shared" si="8"/>
        <v>46054</v>
      </c>
      <c r="B76" s="95">
        <v>62</v>
      </c>
      <c r="C76" s="82">
        <f t="shared" si="3"/>
        <v>1183.6789240440999</v>
      </c>
      <c r="D76" s="96">
        <f t="shared" si="4"/>
        <v>3.8469565031433235</v>
      </c>
      <c r="E76" s="96">
        <f t="shared" si="5"/>
        <v>17.898916739468582</v>
      </c>
      <c r="F76" s="96">
        <f t="shared" si="6"/>
        <v>21.745873242611907</v>
      </c>
      <c r="G76" s="96">
        <f t="shared" si="7"/>
        <v>1165.7800073046312</v>
      </c>
    </row>
    <row r="77" spans="1:7" x14ac:dyDescent="0.25">
      <c r="A77" s="94">
        <f t="shared" si="8"/>
        <v>46082</v>
      </c>
      <c r="B77" s="95">
        <v>63</v>
      </c>
      <c r="C77" s="82">
        <f t="shared" si="3"/>
        <v>1165.7800073046312</v>
      </c>
      <c r="D77" s="96">
        <f t="shared" si="4"/>
        <v>3.7887850237400511</v>
      </c>
      <c r="E77" s="96">
        <f t="shared" si="5"/>
        <v>17.957088218871856</v>
      </c>
      <c r="F77" s="96">
        <f t="shared" si="6"/>
        <v>21.745873242611907</v>
      </c>
      <c r="G77" s="96">
        <f t="shared" si="7"/>
        <v>1147.8229190857594</v>
      </c>
    </row>
    <row r="78" spans="1:7" x14ac:dyDescent="0.25">
      <c r="A78" s="94">
        <f t="shared" si="8"/>
        <v>46113</v>
      </c>
      <c r="B78" s="95">
        <v>64</v>
      </c>
      <c r="C78" s="82">
        <f t="shared" si="3"/>
        <v>1147.8229190857594</v>
      </c>
      <c r="D78" s="96">
        <f t="shared" si="4"/>
        <v>3.7304244870287171</v>
      </c>
      <c r="E78" s="96">
        <f t="shared" si="5"/>
        <v>18.01544875558319</v>
      </c>
      <c r="F78" s="96">
        <f t="shared" si="6"/>
        <v>21.745873242611907</v>
      </c>
      <c r="G78" s="96">
        <f t="shared" si="7"/>
        <v>1129.8074703301761</v>
      </c>
    </row>
    <row r="79" spans="1:7" x14ac:dyDescent="0.25">
      <c r="A79" s="94">
        <f t="shared" si="8"/>
        <v>46143</v>
      </c>
      <c r="B79" s="95">
        <v>65</v>
      </c>
      <c r="C79" s="82">
        <f t="shared" si="3"/>
        <v>1129.8074703301761</v>
      </c>
      <c r="D79" s="96">
        <f t="shared" si="4"/>
        <v>3.671874278573072</v>
      </c>
      <c r="E79" s="96">
        <f t="shared" si="5"/>
        <v>18.073998964038836</v>
      </c>
      <c r="F79" s="96">
        <f t="shared" si="6"/>
        <v>21.745873242611907</v>
      </c>
      <c r="G79" s="96">
        <f t="shared" si="7"/>
        <v>1111.7334713661373</v>
      </c>
    </row>
    <row r="80" spans="1:7" x14ac:dyDescent="0.25">
      <c r="A80" s="94">
        <f t="shared" si="8"/>
        <v>46174</v>
      </c>
      <c r="B80" s="95">
        <v>66</v>
      </c>
      <c r="C80" s="82">
        <f t="shared" si="3"/>
        <v>1111.7334713661373</v>
      </c>
      <c r="D80" s="96">
        <f t="shared" si="4"/>
        <v>3.6131337819399461</v>
      </c>
      <c r="E80" s="96">
        <f t="shared" si="5"/>
        <v>18.13273946067196</v>
      </c>
      <c r="F80" s="96">
        <f t="shared" si="6"/>
        <v>21.745873242611907</v>
      </c>
      <c r="G80" s="96">
        <f t="shared" si="7"/>
        <v>1093.6007319054654</v>
      </c>
    </row>
    <row r="81" spans="1:7" x14ac:dyDescent="0.25">
      <c r="A81" s="94">
        <f t="shared" si="8"/>
        <v>46204</v>
      </c>
      <c r="B81" s="95">
        <v>67</v>
      </c>
      <c r="C81" s="82">
        <f t="shared" ref="C81:C134" si="9">G80</f>
        <v>1093.6007319054654</v>
      </c>
      <c r="D81" s="96">
        <f t="shared" ref="D81:D134" si="10">IPMT($E$11/12,B81,$E$7,-$E$8,$E$9,0)</f>
        <v>3.5542023786927626</v>
      </c>
      <c r="E81" s="96">
        <f t="shared" ref="E81:E134" si="11">PPMT($E$11/12,B81,$E$7,-$E$8,$E$9,0)</f>
        <v>18.191670863919146</v>
      </c>
      <c r="F81" s="96">
        <f t="shared" ref="F81:F134" si="12">D81+E81</f>
        <v>21.745873242611907</v>
      </c>
      <c r="G81" s="96">
        <f t="shared" ref="G81:G134" si="13">C81-E81</f>
        <v>1075.4090610415462</v>
      </c>
    </row>
    <row r="82" spans="1:7" x14ac:dyDescent="0.25">
      <c r="A82" s="94">
        <f t="shared" ref="A82:A134" si="14">EDATE(A81,1)</f>
        <v>46235</v>
      </c>
      <c r="B82" s="95">
        <v>68</v>
      </c>
      <c r="C82" s="82">
        <f t="shared" si="9"/>
        <v>1075.4090610415462</v>
      </c>
      <c r="D82" s="96">
        <f t="shared" si="10"/>
        <v>3.4950794483850252</v>
      </c>
      <c r="E82" s="96">
        <f t="shared" si="11"/>
        <v>18.250793794226883</v>
      </c>
      <c r="F82" s="96">
        <f t="shared" si="12"/>
        <v>21.745873242611907</v>
      </c>
      <c r="G82" s="96">
        <f t="shared" si="13"/>
        <v>1057.1582672473194</v>
      </c>
    </row>
    <row r="83" spans="1:7" x14ac:dyDescent="0.25">
      <c r="A83" s="94">
        <f t="shared" si="14"/>
        <v>46266</v>
      </c>
      <c r="B83" s="95">
        <v>69</v>
      </c>
      <c r="C83" s="82">
        <f t="shared" si="9"/>
        <v>1057.1582672473194</v>
      </c>
      <c r="D83" s="96">
        <f t="shared" si="10"/>
        <v>3.4357643685537878</v>
      </c>
      <c r="E83" s="96">
        <f t="shared" si="11"/>
        <v>18.31010887405812</v>
      </c>
      <c r="F83" s="96">
        <f t="shared" si="12"/>
        <v>21.745873242611907</v>
      </c>
      <c r="G83" s="96">
        <f t="shared" si="13"/>
        <v>1038.8481583732612</v>
      </c>
    </row>
    <row r="84" spans="1:7" x14ac:dyDescent="0.25">
      <c r="A84" s="94">
        <f t="shared" si="14"/>
        <v>46296</v>
      </c>
      <c r="B84" s="95">
        <v>70</v>
      </c>
      <c r="C84" s="82">
        <f t="shared" si="9"/>
        <v>1038.8481583732612</v>
      </c>
      <c r="D84" s="96">
        <f t="shared" si="10"/>
        <v>3.3762565147130985</v>
      </c>
      <c r="E84" s="96">
        <f t="shared" si="11"/>
        <v>18.369616727898809</v>
      </c>
      <c r="F84" s="96">
        <f t="shared" si="12"/>
        <v>21.745873242611907</v>
      </c>
      <c r="G84" s="96">
        <f t="shared" si="13"/>
        <v>1020.4785416453624</v>
      </c>
    </row>
    <row r="85" spans="1:7" x14ac:dyDescent="0.25">
      <c r="A85" s="94">
        <f t="shared" si="14"/>
        <v>46327</v>
      </c>
      <c r="B85" s="95">
        <v>71</v>
      </c>
      <c r="C85" s="82">
        <f t="shared" si="9"/>
        <v>1020.4785416453624</v>
      </c>
      <c r="D85" s="96">
        <f t="shared" si="10"/>
        <v>3.3165552603474273</v>
      </c>
      <c r="E85" s="96">
        <f t="shared" si="11"/>
        <v>18.429317982264479</v>
      </c>
      <c r="F85" s="96">
        <f t="shared" si="12"/>
        <v>21.745873242611907</v>
      </c>
      <c r="G85" s="96">
        <f t="shared" si="13"/>
        <v>1002.0492236630979</v>
      </c>
    </row>
    <row r="86" spans="1:7" x14ac:dyDescent="0.25">
      <c r="A86" s="94">
        <f t="shared" si="14"/>
        <v>46357</v>
      </c>
      <c r="B86" s="95">
        <v>72</v>
      </c>
      <c r="C86" s="82">
        <f t="shared" si="9"/>
        <v>1002.0492236630979</v>
      </c>
      <c r="D86" s="96">
        <f t="shared" si="10"/>
        <v>3.2566599769050679</v>
      </c>
      <c r="E86" s="96">
        <f t="shared" si="11"/>
        <v>18.489213265706837</v>
      </c>
      <c r="F86" s="96">
        <f t="shared" si="12"/>
        <v>21.745873242611907</v>
      </c>
      <c r="G86" s="96">
        <f t="shared" si="13"/>
        <v>983.56001039739112</v>
      </c>
    </row>
    <row r="87" spans="1:7" x14ac:dyDescent="0.25">
      <c r="A87" s="94">
        <f t="shared" si="14"/>
        <v>46388</v>
      </c>
      <c r="B87" s="95">
        <v>73</v>
      </c>
      <c r="C87" s="82">
        <f t="shared" si="9"/>
        <v>983.56001039739112</v>
      </c>
      <c r="D87" s="96">
        <f t="shared" si="10"/>
        <v>3.1965700337915206</v>
      </c>
      <c r="E87" s="96">
        <f t="shared" si="11"/>
        <v>18.549303208820387</v>
      </c>
      <c r="F87" s="96">
        <f t="shared" si="12"/>
        <v>21.745873242611907</v>
      </c>
      <c r="G87" s="96">
        <f t="shared" si="13"/>
        <v>965.01070718857079</v>
      </c>
    </row>
    <row r="88" spans="1:7" x14ac:dyDescent="0.25">
      <c r="A88" s="94">
        <f t="shared" si="14"/>
        <v>46419</v>
      </c>
      <c r="B88" s="95">
        <v>74</v>
      </c>
      <c r="C88" s="82">
        <f t="shared" si="9"/>
        <v>965.01070718857079</v>
      </c>
      <c r="D88" s="96">
        <f t="shared" si="10"/>
        <v>3.1362847983628543</v>
      </c>
      <c r="E88" s="96">
        <f t="shared" si="11"/>
        <v>18.609588444249052</v>
      </c>
      <c r="F88" s="96">
        <f t="shared" si="12"/>
        <v>21.745873242611907</v>
      </c>
      <c r="G88" s="96">
        <f t="shared" si="13"/>
        <v>946.40111874432171</v>
      </c>
    </row>
    <row r="89" spans="1:7" x14ac:dyDescent="0.25">
      <c r="A89" s="94">
        <f t="shared" si="14"/>
        <v>46447</v>
      </c>
      <c r="B89" s="95">
        <v>75</v>
      </c>
      <c r="C89" s="82">
        <f t="shared" si="9"/>
        <v>946.40111874432171</v>
      </c>
      <c r="D89" s="96">
        <f t="shared" si="10"/>
        <v>3.075803635919045</v>
      </c>
      <c r="E89" s="96">
        <f t="shared" si="11"/>
        <v>18.670069606692863</v>
      </c>
      <c r="F89" s="96">
        <f t="shared" si="12"/>
        <v>21.745873242611907</v>
      </c>
      <c r="G89" s="96">
        <f t="shared" si="13"/>
        <v>927.73104913762882</v>
      </c>
    </row>
    <row r="90" spans="1:7" x14ac:dyDescent="0.25">
      <c r="A90" s="94">
        <f t="shared" si="14"/>
        <v>46478</v>
      </c>
      <c r="B90" s="95">
        <v>76</v>
      </c>
      <c r="C90" s="82">
        <f t="shared" si="9"/>
        <v>927.73104913762882</v>
      </c>
      <c r="D90" s="96">
        <f t="shared" si="10"/>
        <v>3.0151259096972933</v>
      </c>
      <c r="E90" s="96">
        <f t="shared" si="11"/>
        <v>18.730747332914611</v>
      </c>
      <c r="F90" s="96">
        <f t="shared" si="12"/>
        <v>21.745873242611903</v>
      </c>
      <c r="G90" s="96">
        <f t="shared" si="13"/>
        <v>909.00030180471424</v>
      </c>
    </row>
    <row r="91" spans="1:7" x14ac:dyDescent="0.25">
      <c r="A91" s="94">
        <f t="shared" si="14"/>
        <v>46508</v>
      </c>
      <c r="B91" s="95">
        <v>77</v>
      </c>
      <c r="C91" s="82">
        <f t="shared" si="9"/>
        <v>909.00030180471424</v>
      </c>
      <c r="D91" s="96">
        <f t="shared" si="10"/>
        <v>2.954250980865321</v>
      </c>
      <c r="E91" s="96">
        <f t="shared" si="11"/>
        <v>18.791622261746586</v>
      </c>
      <c r="F91" s="96">
        <f t="shared" si="12"/>
        <v>21.745873242611907</v>
      </c>
      <c r="G91" s="96">
        <f t="shared" si="13"/>
        <v>890.20867954296762</v>
      </c>
    </row>
    <row r="92" spans="1:7" x14ac:dyDescent="0.25">
      <c r="A92" s="94">
        <f t="shared" si="14"/>
        <v>46539</v>
      </c>
      <c r="B92" s="95">
        <v>78</v>
      </c>
      <c r="C92" s="82">
        <f t="shared" si="9"/>
        <v>890.20867954296762</v>
      </c>
      <c r="D92" s="96">
        <f t="shared" si="10"/>
        <v>2.8931782085146445</v>
      </c>
      <c r="E92" s="96">
        <f t="shared" si="11"/>
        <v>18.852695034097266</v>
      </c>
      <c r="F92" s="96">
        <f t="shared" si="12"/>
        <v>21.745873242611911</v>
      </c>
      <c r="G92" s="96">
        <f t="shared" si="13"/>
        <v>871.35598450887039</v>
      </c>
    </row>
    <row r="93" spans="1:7" x14ac:dyDescent="0.25">
      <c r="A93" s="94">
        <f t="shared" si="14"/>
        <v>46569</v>
      </c>
      <c r="B93" s="95">
        <v>79</v>
      </c>
      <c r="C93" s="82">
        <f t="shared" si="9"/>
        <v>871.35598450887039</v>
      </c>
      <c r="D93" s="96">
        <f t="shared" si="10"/>
        <v>2.8319069496538281</v>
      </c>
      <c r="E93" s="96">
        <f t="shared" si="11"/>
        <v>18.913966292958079</v>
      </c>
      <c r="F93" s="96">
        <f t="shared" si="12"/>
        <v>21.745873242611907</v>
      </c>
      <c r="G93" s="96">
        <f t="shared" si="13"/>
        <v>852.4420182159123</v>
      </c>
    </row>
    <row r="94" spans="1:7" x14ac:dyDescent="0.25">
      <c r="A94" s="94">
        <f t="shared" si="14"/>
        <v>46600</v>
      </c>
      <c r="B94" s="95">
        <v>80</v>
      </c>
      <c r="C94" s="82">
        <f t="shared" si="9"/>
        <v>852.4420182159123</v>
      </c>
      <c r="D94" s="96">
        <f t="shared" si="10"/>
        <v>2.7704365592017139</v>
      </c>
      <c r="E94" s="96">
        <f t="shared" si="11"/>
        <v>18.975436683410194</v>
      </c>
      <c r="F94" s="96">
        <f t="shared" si="12"/>
        <v>21.745873242611907</v>
      </c>
      <c r="G94" s="96">
        <f t="shared" si="13"/>
        <v>833.46658153250212</v>
      </c>
    </row>
    <row r="95" spans="1:7" x14ac:dyDescent="0.25">
      <c r="A95" s="94">
        <f t="shared" si="14"/>
        <v>46631</v>
      </c>
      <c r="B95" s="95">
        <v>81</v>
      </c>
      <c r="C95" s="82">
        <f t="shared" si="9"/>
        <v>833.46658153250212</v>
      </c>
      <c r="D95" s="96">
        <f t="shared" si="10"/>
        <v>2.7087663899806316</v>
      </c>
      <c r="E95" s="96">
        <f t="shared" si="11"/>
        <v>19.037106852631275</v>
      </c>
      <c r="F95" s="96">
        <f t="shared" si="12"/>
        <v>21.745873242611907</v>
      </c>
      <c r="G95" s="96">
        <f t="shared" si="13"/>
        <v>814.42947467987085</v>
      </c>
    </row>
    <row r="96" spans="1:7" x14ac:dyDescent="0.25">
      <c r="A96" s="94">
        <f t="shared" si="14"/>
        <v>46661</v>
      </c>
      <c r="B96" s="95">
        <v>82</v>
      </c>
      <c r="C96" s="82">
        <f t="shared" si="9"/>
        <v>814.42947467987085</v>
      </c>
      <c r="D96" s="96">
        <f t="shared" si="10"/>
        <v>2.64689579270958</v>
      </c>
      <c r="E96" s="96">
        <f t="shared" si="11"/>
        <v>19.098977449902325</v>
      </c>
      <c r="F96" s="96">
        <f t="shared" si="12"/>
        <v>21.745873242611903</v>
      </c>
      <c r="G96" s="96">
        <f t="shared" si="13"/>
        <v>795.3304972299685</v>
      </c>
    </row>
    <row r="97" spans="1:7" x14ac:dyDescent="0.25">
      <c r="A97" s="94">
        <f t="shared" si="14"/>
        <v>46692</v>
      </c>
      <c r="B97" s="95">
        <v>83</v>
      </c>
      <c r="C97" s="82">
        <f t="shared" si="9"/>
        <v>795.3304972299685</v>
      </c>
      <c r="D97" s="96">
        <f t="shared" si="10"/>
        <v>2.5848241159973977</v>
      </c>
      <c r="E97" s="96">
        <f t="shared" si="11"/>
        <v>19.161049126614511</v>
      </c>
      <c r="F97" s="96">
        <f t="shared" si="12"/>
        <v>21.745873242611907</v>
      </c>
      <c r="G97" s="96">
        <f t="shared" si="13"/>
        <v>776.16944810335394</v>
      </c>
    </row>
    <row r="98" spans="1:7" x14ac:dyDescent="0.25">
      <c r="A98" s="94">
        <f t="shared" si="14"/>
        <v>46722</v>
      </c>
      <c r="B98" s="95">
        <v>84</v>
      </c>
      <c r="C98" s="82">
        <f t="shared" si="9"/>
        <v>776.16944810335394</v>
      </c>
      <c r="D98" s="96">
        <f t="shared" si="10"/>
        <v>2.5225507063359003</v>
      </c>
      <c r="E98" s="96">
        <f t="shared" si="11"/>
        <v>19.223322536276008</v>
      </c>
      <c r="F98" s="96">
        <f t="shared" si="12"/>
        <v>21.745873242611907</v>
      </c>
      <c r="G98" s="96">
        <f t="shared" si="13"/>
        <v>756.94612556707796</v>
      </c>
    </row>
    <row r="99" spans="1:7" x14ac:dyDescent="0.25">
      <c r="A99" s="94">
        <f t="shared" si="14"/>
        <v>46753</v>
      </c>
      <c r="B99" s="95">
        <v>85</v>
      </c>
      <c r="C99" s="82">
        <f t="shared" si="9"/>
        <v>756.94612556707796</v>
      </c>
      <c r="D99" s="96">
        <f t="shared" si="10"/>
        <v>2.4600749080930027</v>
      </c>
      <c r="E99" s="96">
        <f t="shared" si="11"/>
        <v>19.285798334518905</v>
      </c>
      <c r="F99" s="96">
        <f t="shared" si="12"/>
        <v>21.745873242611907</v>
      </c>
      <c r="G99" s="96">
        <f t="shared" si="13"/>
        <v>737.6603272325591</v>
      </c>
    </row>
    <row r="100" spans="1:7" x14ac:dyDescent="0.25">
      <c r="A100" s="94">
        <f t="shared" si="14"/>
        <v>46784</v>
      </c>
      <c r="B100" s="95">
        <v>86</v>
      </c>
      <c r="C100" s="82">
        <f t="shared" si="9"/>
        <v>737.6603272325591</v>
      </c>
      <c r="D100" s="96">
        <f t="shared" si="10"/>
        <v>2.3973960635058167</v>
      </c>
      <c r="E100" s="96">
        <f t="shared" si="11"/>
        <v>19.348477179106091</v>
      </c>
      <c r="F100" s="96">
        <f t="shared" si="12"/>
        <v>21.745873242611907</v>
      </c>
      <c r="G100" s="96">
        <f t="shared" si="13"/>
        <v>718.31185005345299</v>
      </c>
    </row>
    <row r="101" spans="1:7" x14ac:dyDescent="0.25">
      <c r="A101" s="94">
        <f t="shared" si="14"/>
        <v>46813</v>
      </c>
      <c r="B101" s="95">
        <v>87</v>
      </c>
      <c r="C101" s="82">
        <f t="shared" si="9"/>
        <v>718.31185005345299</v>
      </c>
      <c r="D101" s="96">
        <f t="shared" si="10"/>
        <v>2.334513512673722</v>
      </c>
      <c r="E101" s="96">
        <f t="shared" si="11"/>
        <v>19.411359729938184</v>
      </c>
      <c r="F101" s="96">
        <f t="shared" si="12"/>
        <v>21.745873242611907</v>
      </c>
      <c r="G101" s="96">
        <f t="shared" si="13"/>
        <v>698.90049032351476</v>
      </c>
    </row>
    <row r="102" spans="1:7" x14ac:dyDescent="0.25">
      <c r="A102" s="94">
        <f t="shared" si="14"/>
        <v>46844</v>
      </c>
      <c r="B102" s="95">
        <v>88</v>
      </c>
      <c r="C102" s="82">
        <f t="shared" si="9"/>
        <v>698.90049032351476</v>
      </c>
      <c r="D102" s="96">
        <f t="shared" si="10"/>
        <v>2.2714265935514226</v>
      </c>
      <c r="E102" s="96">
        <f t="shared" si="11"/>
        <v>19.474446649060486</v>
      </c>
      <c r="F102" s="96">
        <f t="shared" si="12"/>
        <v>21.745873242611907</v>
      </c>
      <c r="G102" s="96">
        <f t="shared" si="13"/>
        <v>679.42604367445426</v>
      </c>
    </row>
    <row r="103" spans="1:7" x14ac:dyDescent="0.25">
      <c r="A103" s="94">
        <f t="shared" si="14"/>
        <v>46874</v>
      </c>
      <c r="B103" s="95">
        <v>89</v>
      </c>
      <c r="C103" s="82">
        <f t="shared" si="9"/>
        <v>679.42604367445426</v>
      </c>
      <c r="D103" s="96">
        <f t="shared" si="10"/>
        <v>2.2081346419419758</v>
      </c>
      <c r="E103" s="96">
        <f t="shared" si="11"/>
        <v>19.537738600669929</v>
      </c>
      <c r="F103" s="96">
        <f t="shared" si="12"/>
        <v>21.745873242611903</v>
      </c>
      <c r="G103" s="96">
        <f t="shared" si="13"/>
        <v>659.8883050737843</v>
      </c>
    </row>
    <row r="104" spans="1:7" x14ac:dyDescent="0.25">
      <c r="A104" s="94">
        <f t="shared" si="14"/>
        <v>46905</v>
      </c>
      <c r="B104" s="95">
        <v>90</v>
      </c>
      <c r="C104" s="82">
        <f t="shared" si="9"/>
        <v>659.8883050737843</v>
      </c>
      <c r="D104" s="96">
        <f t="shared" si="10"/>
        <v>2.1446369914897989</v>
      </c>
      <c r="E104" s="96">
        <f t="shared" si="11"/>
        <v>19.60123625112211</v>
      </c>
      <c r="F104" s="96">
        <f t="shared" si="12"/>
        <v>21.745873242611907</v>
      </c>
      <c r="G104" s="96">
        <f t="shared" si="13"/>
        <v>640.28706882266215</v>
      </c>
    </row>
    <row r="105" spans="1:7" x14ac:dyDescent="0.25">
      <c r="A105" s="94">
        <f t="shared" si="14"/>
        <v>46935</v>
      </c>
      <c r="B105" s="95">
        <v>91</v>
      </c>
      <c r="C105" s="82">
        <f t="shared" si="9"/>
        <v>640.28706882266215</v>
      </c>
      <c r="D105" s="96">
        <f t="shared" si="10"/>
        <v>2.0809329736736522</v>
      </c>
      <c r="E105" s="96">
        <f t="shared" si="11"/>
        <v>19.664940268938256</v>
      </c>
      <c r="F105" s="96">
        <f t="shared" si="12"/>
        <v>21.745873242611907</v>
      </c>
      <c r="G105" s="96">
        <f t="shared" si="13"/>
        <v>620.62212855372388</v>
      </c>
    </row>
    <row r="106" spans="1:7" x14ac:dyDescent="0.25">
      <c r="A106" s="94">
        <f t="shared" si="14"/>
        <v>46966</v>
      </c>
      <c r="B106" s="95">
        <v>92</v>
      </c>
      <c r="C106" s="82">
        <f t="shared" si="9"/>
        <v>620.62212855372388</v>
      </c>
      <c r="D106" s="96">
        <f t="shared" si="10"/>
        <v>2.0170219177996027</v>
      </c>
      <c r="E106" s="96">
        <f t="shared" si="11"/>
        <v>19.728851324812304</v>
      </c>
      <c r="F106" s="96">
        <f t="shared" si="12"/>
        <v>21.745873242611907</v>
      </c>
      <c r="G106" s="96">
        <f t="shared" si="13"/>
        <v>600.89327722891153</v>
      </c>
    </row>
    <row r="107" spans="1:7" x14ac:dyDescent="0.25">
      <c r="A107" s="94">
        <f t="shared" si="14"/>
        <v>46997</v>
      </c>
      <c r="B107" s="95">
        <v>93</v>
      </c>
      <c r="C107" s="82">
        <f t="shared" si="9"/>
        <v>600.89327722891153</v>
      </c>
      <c r="D107" s="96">
        <f t="shared" si="10"/>
        <v>1.9529031509939627</v>
      </c>
      <c r="E107" s="96">
        <f t="shared" si="11"/>
        <v>19.792970091617942</v>
      </c>
      <c r="F107" s="96">
        <f t="shared" si="12"/>
        <v>21.745873242611903</v>
      </c>
      <c r="G107" s="96">
        <f t="shared" si="13"/>
        <v>581.10030713729361</v>
      </c>
    </row>
    <row r="108" spans="1:7" x14ac:dyDescent="0.25">
      <c r="A108" s="94">
        <f t="shared" si="14"/>
        <v>47027</v>
      </c>
      <c r="B108" s="95">
        <v>94</v>
      </c>
      <c r="C108" s="82">
        <f t="shared" si="9"/>
        <v>581.10030713729361</v>
      </c>
      <c r="D108" s="96">
        <f t="shared" si="10"/>
        <v>1.8885759981962043</v>
      </c>
      <c r="E108" s="96">
        <f t="shared" si="11"/>
        <v>19.857297244415705</v>
      </c>
      <c r="F108" s="96">
        <f t="shared" si="12"/>
        <v>21.745873242611907</v>
      </c>
      <c r="G108" s="96">
        <f t="shared" si="13"/>
        <v>561.24300989287792</v>
      </c>
    </row>
    <row r="109" spans="1:7" x14ac:dyDescent="0.25">
      <c r="A109" s="94">
        <f t="shared" si="14"/>
        <v>47058</v>
      </c>
      <c r="B109" s="95">
        <v>95</v>
      </c>
      <c r="C109" s="82">
        <f t="shared" si="9"/>
        <v>561.24300989287792</v>
      </c>
      <c r="D109" s="96">
        <f t="shared" si="10"/>
        <v>1.8240397821518535</v>
      </c>
      <c r="E109" s="96">
        <f t="shared" si="11"/>
        <v>19.921833460460054</v>
      </c>
      <c r="F109" s="96">
        <f t="shared" si="12"/>
        <v>21.745873242611907</v>
      </c>
      <c r="G109" s="96">
        <f t="shared" si="13"/>
        <v>541.32117643241781</v>
      </c>
    </row>
    <row r="110" spans="1:7" x14ac:dyDescent="0.25">
      <c r="A110" s="94">
        <f t="shared" si="14"/>
        <v>47088</v>
      </c>
      <c r="B110" s="95">
        <v>96</v>
      </c>
      <c r="C110" s="82">
        <f t="shared" si="9"/>
        <v>541.32117643241781</v>
      </c>
      <c r="D110" s="96">
        <f t="shared" si="10"/>
        <v>1.7592938234053581</v>
      </c>
      <c r="E110" s="96">
        <f t="shared" si="11"/>
        <v>19.986579419206549</v>
      </c>
      <c r="F110" s="96">
        <f t="shared" si="12"/>
        <v>21.745873242611907</v>
      </c>
      <c r="G110" s="96">
        <f t="shared" si="13"/>
        <v>521.33459701321124</v>
      </c>
    </row>
    <row r="111" spans="1:7" x14ac:dyDescent="0.25">
      <c r="A111" s="94">
        <f t="shared" si="14"/>
        <v>47119</v>
      </c>
      <c r="B111" s="95">
        <v>97</v>
      </c>
      <c r="C111" s="82">
        <f t="shared" si="9"/>
        <v>521.33459701321124</v>
      </c>
      <c r="D111" s="96">
        <f t="shared" si="10"/>
        <v>1.6943374402929368</v>
      </c>
      <c r="E111" s="96">
        <f t="shared" si="11"/>
        <v>20.05153580231897</v>
      </c>
      <c r="F111" s="96">
        <f t="shared" si="12"/>
        <v>21.745873242611907</v>
      </c>
      <c r="G111" s="96">
        <f t="shared" si="13"/>
        <v>501.28306121089224</v>
      </c>
    </row>
    <row r="112" spans="1:7" x14ac:dyDescent="0.25">
      <c r="A112" s="94">
        <f t="shared" si="14"/>
        <v>47150</v>
      </c>
      <c r="B112" s="95">
        <v>98</v>
      </c>
      <c r="C112" s="82">
        <f t="shared" si="9"/>
        <v>501.28306121089224</v>
      </c>
      <c r="D112" s="96">
        <f t="shared" si="10"/>
        <v>1.6291699489353999</v>
      </c>
      <c r="E112" s="96">
        <f t="shared" si="11"/>
        <v>20.116703293676508</v>
      </c>
      <c r="F112" s="96">
        <f t="shared" si="12"/>
        <v>21.745873242611907</v>
      </c>
      <c r="G112" s="96">
        <f t="shared" si="13"/>
        <v>481.16635791721575</v>
      </c>
    </row>
    <row r="113" spans="1:7" x14ac:dyDescent="0.25">
      <c r="A113" s="94">
        <f t="shared" si="14"/>
        <v>47178</v>
      </c>
      <c r="B113" s="95">
        <v>99</v>
      </c>
      <c r="C113" s="82">
        <f t="shared" si="9"/>
        <v>481.16635791721575</v>
      </c>
      <c r="D113" s="96">
        <f t="shared" si="10"/>
        <v>1.5637906632309515</v>
      </c>
      <c r="E113" s="96">
        <f t="shared" si="11"/>
        <v>20.182082579380953</v>
      </c>
      <c r="F113" s="96">
        <f t="shared" si="12"/>
        <v>21.745873242611903</v>
      </c>
      <c r="G113" s="96">
        <f t="shared" si="13"/>
        <v>460.98427533783479</v>
      </c>
    </row>
    <row r="114" spans="1:7" x14ac:dyDescent="0.25">
      <c r="A114" s="94">
        <f t="shared" si="14"/>
        <v>47209</v>
      </c>
      <c r="B114" s="95">
        <v>100</v>
      </c>
      <c r="C114" s="82">
        <f t="shared" si="9"/>
        <v>460.98427533783479</v>
      </c>
      <c r="D114" s="96">
        <f t="shared" si="10"/>
        <v>1.4981988948479636</v>
      </c>
      <c r="E114" s="96">
        <f t="shared" si="11"/>
        <v>20.24767434776394</v>
      </c>
      <c r="F114" s="96">
        <f t="shared" si="12"/>
        <v>21.745873242611903</v>
      </c>
      <c r="G114" s="96">
        <f t="shared" si="13"/>
        <v>440.73660099007083</v>
      </c>
    </row>
    <row r="115" spans="1:7" x14ac:dyDescent="0.25">
      <c r="A115" s="94">
        <f t="shared" si="14"/>
        <v>47239</v>
      </c>
      <c r="B115" s="95">
        <v>101</v>
      </c>
      <c r="C115" s="82">
        <f t="shared" si="9"/>
        <v>440.73660099007083</v>
      </c>
      <c r="D115" s="96">
        <f t="shared" si="10"/>
        <v>1.4323939532177308</v>
      </c>
      <c r="E115" s="96">
        <f t="shared" si="11"/>
        <v>20.313479289394177</v>
      </c>
      <c r="F115" s="96">
        <f t="shared" si="12"/>
        <v>21.745873242611907</v>
      </c>
      <c r="G115" s="96">
        <f t="shared" si="13"/>
        <v>420.42312170067663</v>
      </c>
    </row>
    <row r="116" spans="1:7" x14ac:dyDescent="0.25">
      <c r="A116" s="94">
        <f t="shared" si="14"/>
        <v>47270</v>
      </c>
      <c r="B116" s="95">
        <v>102</v>
      </c>
      <c r="C116" s="82">
        <f t="shared" si="9"/>
        <v>420.42312170067663</v>
      </c>
      <c r="D116" s="96">
        <f t="shared" si="10"/>
        <v>1.3663751455271995</v>
      </c>
      <c r="E116" s="96">
        <f t="shared" si="11"/>
        <v>20.379498097084706</v>
      </c>
      <c r="F116" s="96">
        <f t="shared" si="12"/>
        <v>21.745873242611907</v>
      </c>
      <c r="G116" s="96">
        <f t="shared" si="13"/>
        <v>400.04362360359193</v>
      </c>
    </row>
    <row r="117" spans="1:7" x14ac:dyDescent="0.25">
      <c r="A117" s="94">
        <f t="shared" si="14"/>
        <v>47300</v>
      </c>
      <c r="B117" s="95">
        <v>103</v>
      </c>
      <c r="C117" s="82">
        <f t="shared" si="9"/>
        <v>400.04362360359193</v>
      </c>
      <c r="D117" s="96">
        <f t="shared" si="10"/>
        <v>1.3001417767116743</v>
      </c>
      <c r="E117" s="96">
        <f t="shared" si="11"/>
        <v>20.445731465900231</v>
      </c>
      <c r="F117" s="96">
        <f t="shared" si="12"/>
        <v>21.745873242611903</v>
      </c>
      <c r="G117" s="96">
        <f t="shared" si="13"/>
        <v>379.5978921376917</v>
      </c>
    </row>
    <row r="118" spans="1:7" x14ac:dyDescent="0.25">
      <c r="A118" s="94">
        <f t="shared" si="14"/>
        <v>47331</v>
      </c>
      <c r="B118" s="95">
        <v>104</v>
      </c>
      <c r="C118" s="82">
        <f t="shared" si="9"/>
        <v>379.5978921376917</v>
      </c>
      <c r="D118" s="96">
        <f t="shared" si="10"/>
        <v>1.2336931494474985</v>
      </c>
      <c r="E118" s="96">
        <f t="shared" si="11"/>
        <v>20.512180093164407</v>
      </c>
      <c r="F118" s="96">
        <f t="shared" si="12"/>
        <v>21.745873242611907</v>
      </c>
      <c r="G118" s="96">
        <f t="shared" si="13"/>
        <v>359.08571204452727</v>
      </c>
    </row>
    <row r="119" spans="1:7" x14ac:dyDescent="0.25">
      <c r="A119" s="94">
        <f t="shared" si="14"/>
        <v>47362</v>
      </c>
      <c r="B119" s="95">
        <v>105</v>
      </c>
      <c r="C119" s="82">
        <f t="shared" si="9"/>
        <v>359.08571204452727</v>
      </c>
      <c r="D119" s="96">
        <f t="shared" si="10"/>
        <v>1.1670285641447142</v>
      </c>
      <c r="E119" s="96">
        <f t="shared" si="11"/>
        <v>20.578844678467192</v>
      </c>
      <c r="F119" s="96">
        <f t="shared" si="12"/>
        <v>21.745873242611907</v>
      </c>
      <c r="G119" s="96">
        <f t="shared" si="13"/>
        <v>338.50686736606008</v>
      </c>
    </row>
    <row r="120" spans="1:7" x14ac:dyDescent="0.25">
      <c r="A120" s="94">
        <f t="shared" si="14"/>
        <v>47392</v>
      </c>
      <c r="B120" s="95">
        <v>106</v>
      </c>
      <c r="C120" s="82">
        <f t="shared" si="9"/>
        <v>338.50686736606008</v>
      </c>
      <c r="D120" s="96">
        <f t="shared" si="10"/>
        <v>1.100147318939696</v>
      </c>
      <c r="E120" s="96">
        <f t="shared" si="11"/>
        <v>20.645725923672213</v>
      </c>
      <c r="F120" s="96">
        <f t="shared" si="12"/>
        <v>21.745873242611911</v>
      </c>
      <c r="G120" s="96">
        <f t="shared" si="13"/>
        <v>317.86114144238786</v>
      </c>
    </row>
    <row r="121" spans="1:7" x14ac:dyDescent="0.25">
      <c r="A121" s="94">
        <f t="shared" si="14"/>
        <v>47423</v>
      </c>
      <c r="B121" s="95">
        <v>107</v>
      </c>
      <c r="C121" s="82">
        <f t="shared" si="9"/>
        <v>317.86114144238786</v>
      </c>
      <c r="D121" s="96">
        <f t="shared" si="10"/>
        <v>1.033048709687761</v>
      </c>
      <c r="E121" s="96">
        <f t="shared" si="11"/>
        <v>20.712824532924145</v>
      </c>
      <c r="F121" s="96">
        <f t="shared" si="12"/>
        <v>21.745873242611907</v>
      </c>
      <c r="G121" s="96">
        <f t="shared" si="13"/>
        <v>297.14831690946369</v>
      </c>
    </row>
    <row r="122" spans="1:7" x14ac:dyDescent="0.25">
      <c r="A122" s="94">
        <f t="shared" si="14"/>
        <v>47453</v>
      </c>
      <c r="B122" s="95">
        <v>108</v>
      </c>
      <c r="C122" s="82">
        <f t="shared" si="9"/>
        <v>297.14831690946369</v>
      </c>
      <c r="D122" s="96">
        <f t="shared" si="10"/>
        <v>0.96573202995575791</v>
      </c>
      <c r="E122" s="96">
        <f t="shared" si="11"/>
        <v>20.780141212656147</v>
      </c>
      <c r="F122" s="96">
        <f t="shared" si="12"/>
        <v>21.745873242611907</v>
      </c>
      <c r="G122" s="96">
        <f t="shared" si="13"/>
        <v>276.36817569680755</v>
      </c>
    </row>
    <row r="123" spans="1:7" x14ac:dyDescent="0.25">
      <c r="A123" s="94">
        <f t="shared" si="14"/>
        <v>47484</v>
      </c>
      <c r="B123" s="95">
        <v>109</v>
      </c>
      <c r="C123" s="82">
        <f t="shared" si="9"/>
        <v>276.36817569680755</v>
      </c>
      <c r="D123" s="96">
        <f t="shared" si="10"/>
        <v>0.89819657101462502</v>
      </c>
      <c r="E123" s="96">
        <f t="shared" si="11"/>
        <v>20.847676671597284</v>
      </c>
      <c r="F123" s="96">
        <f t="shared" si="12"/>
        <v>21.745873242611911</v>
      </c>
      <c r="G123" s="96">
        <f t="shared" si="13"/>
        <v>255.52049902521026</v>
      </c>
    </row>
    <row r="124" spans="1:7" x14ac:dyDescent="0.25">
      <c r="A124" s="94">
        <f t="shared" si="14"/>
        <v>47515</v>
      </c>
      <c r="B124" s="95">
        <v>110</v>
      </c>
      <c r="C124" s="82">
        <f t="shared" si="9"/>
        <v>255.52049902521026</v>
      </c>
      <c r="D124" s="96">
        <f t="shared" si="10"/>
        <v>0.83044162183193404</v>
      </c>
      <c r="E124" s="96">
        <f t="shared" si="11"/>
        <v>20.915431620779973</v>
      </c>
      <c r="F124" s="96">
        <f t="shared" si="12"/>
        <v>21.745873242611907</v>
      </c>
      <c r="G124" s="96">
        <f t="shared" si="13"/>
        <v>234.60506740443029</v>
      </c>
    </row>
    <row r="125" spans="1:7" x14ac:dyDescent="0.25">
      <c r="A125" s="94">
        <f t="shared" si="14"/>
        <v>47543</v>
      </c>
      <c r="B125" s="95">
        <v>111</v>
      </c>
      <c r="C125" s="82">
        <f t="shared" si="9"/>
        <v>234.60506740443029</v>
      </c>
      <c r="D125" s="96">
        <f t="shared" si="10"/>
        <v>0.76246646906439919</v>
      </c>
      <c r="E125" s="96">
        <f t="shared" si="11"/>
        <v>20.983406773547507</v>
      </c>
      <c r="F125" s="96">
        <f t="shared" si="12"/>
        <v>21.745873242611907</v>
      </c>
      <c r="G125" s="96">
        <f t="shared" si="13"/>
        <v>213.62166063088279</v>
      </c>
    </row>
    <row r="126" spans="1:7" x14ac:dyDescent="0.25">
      <c r="A126" s="94">
        <f t="shared" si="14"/>
        <v>47574</v>
      </c>
      <c r="B126" s="95">
        <v>112</v>
      </c>
      <c r="C126" s="82">
        <f t="shared" si="9"/>
        <v>213.62166063088279</v>
      </c>
      <c r="D126" s="96">
        <f t="shared" si="10"/>
        <v>0.69427039705036975</v>
      </c>
      <c r="E126" s="96">
        <f t="shared" si="11"/>
        <v>21.051602845561536</v>
      </c>
      <c r="F126" s="96">
        <f t="shared" si="12"/>
        <v>21.745873242611907</v>
      </c>
      <c r="G126" s="96">
        <f t="shared" si="13"/>
        <v>192.57005778532124</v>
      </c>
    </row>
    <row r="127" spans="1:7" x14ac:dyDescent="0.25">
      <c r="A127" s="94">
        <f t="shared" si="14"/>
        <v>47604</v>
      </c>
      <c r="B127" s="95">
        <v>113</v>
      </c>
      <c r="C127" s="82">
        <f t="shared" si="9"/>
        <v>192.57005778532124</v>
      </c>
      <c r="D127" s="96">
        <f t="shared" si="10"/>
        <v>0.62585268780229464</v>
      </c>
      <c r="E127" s="96">
        <f t="shared" si="11"/>
        <v>21.120020554809614</v>
      </c>
      <c r="F127" s="96">
        <f t="shared" si="12"/>
        <v>21.745873242611907</v>
      </c>
      <c r="G127" s="96">
        <f t="shared" si="13"/>
        <v>171.45003723051161</v>
      </c>
    </row>
    <row r="128" spans="1:7" x14ac:dyDescent="0.25">
      <c r="A128" s="94">
        <f t="shared" si="14"/>
        <v>47635</v>
      </c>
      <c r="B128" s="95">
        <v>114</v>
      </c>
      <c r="C128" s="82">
        <f t="shared" si="9"/>
        <v>171.45003723051161</v>
      </c>
      <c r="D128" s="96">
        <f t="shared" si="10"/>
        <v>0.55721262099916347</v>
      </c>
      <c r="E128" s="96">
        <f t="shared" si="11"/>
        <v>21.188660621612744</v>
      </c>
      <c r="F128" s="96">
        <f t="shared" si="12"/>
        <v>21.745873242611907</v>
      </c>
      <c r="G128" s="96">
        <f t="shared" si="13"/>
        <v>150.26137660889887</v>
      </c>
    </row>
    <row r="129" spans="1:7" x14ac:dyDescent="0.25">
      <c r="A129" s="94">
        <f t="shared" si="14"/>
        <v>47665</v>
      </c>
      <c r="B129" s="95">
        <v>115</v>
      </c>
      <c r="C129" s="82">
        <f t="shared" si="9"/>
        <v>150.26137660889887</v>
      </c>
      <c r="D129" s="96">
        <f t="shared" si="10"/>
        <v>0.48834947397892203</v>
      </c>
      <c r="E129" s="96">
        <f t="shared" si="11"/>
        <v>21.257523768632986</v>
      </c>
      <c r="F129" s="96">
        <f t="shared" si="12"/>
        <v>21.745873242611907</v>
      </c>
      <c r="G129" s="96">
        <f t="shared" si="13"/>
        <v>129.00385284026589</v>
      </c>
    </row>
    <row r="130" spans="1:7" x14ac:dyDescent="0.25">
      <c r="A130" s="94">
        <f t="shared" si="14"/>
        <v>47696</v>
      </c>
      <c r="B130" s="95">
        <v>116</v>
      </c>
      <c r="C130" s="82">
        <f t="shared" si="9"/>
        <v>129.00385284026589</v>
      </c>
      <c r="D130" s="96">
        <f t="shared" si="10"/>
        <v>0.41926252173086487</v>
      </c>
      <c r="E130" s="96">
        <f t="shared" si="11"/>
        <v>21.326610720881042</v>
      </c>
      <c r="F130" s="96">
        <f t="shared" si="12"/>
        <v>21.745873242611907</v>
      </c>
      <c r="G130" s="96">
        <f t="shared" si="13"/>
        <v>107.67724211938486</v>
      </c>
    </row>
    <row r="131" spans="1:7" x14ac:dyDescent="0.25">
      <c r="A131" s="94">
        <f t="shared" si="14"/>
        <v>47727</v>
      </c>
      <c r="B131" s="95">
        <v>117</v>
      </c>
      <c r="C131" s="82">
        <f t="shared" si="9"/>
        <v>107.67724211938486</v>
      </c>
      <c r="D131" s="96">
        <f t="shared" si="10"/>
        <v>0.3499510368880015</v>
      </c>
      <c r="E131" s="96">
        <f t="shared" si="11"/>
        <v>21.395922205723902</v>
      </c>
      <c r="F131" s="96">
        <f t="shared" si="12"/>
        <v>21.745873242611903</v>
      </c>
      <c r="G131" s="96">
        <f t="shared" si="13"/>
        <v>86.281319913660951</v>
      </c>
    </row>
    <row r="132" spans="1:7" x14ac:dyDescent="0.25">
      <c r="A132" s="94">
        <f t="shared" si="14"/>
        <v>47757</v>
      </c>
      <c r="B132" s="95">
        <v>118</v>
      </c>
      <c r="C132" s="82">
        <f t="shared" si="9"/>
        <v>86.281319913660951</v>
      </c>
      <c r="D132" s="96">
        <f t="shared" si="10"/>
        <v>0.28041428971939875</v>
      </c>
      <c r="E132" s="96">
        <f t="shared" si="11"/>
        <v>21.465458952892508</v>
      </c>
      <c r="F132" s="96">
        <f t="shared" si="12"/>
        <v>21.745873242611907</v>
      </c>
      <c r="G132" s="96">
        <f t="shared" si="13"/>
        <v>64.815860960768447</v>
      </c>
    </row>
    <row r="133" spans="1:7" x14ac:dyDescent="0.25">
      <c r="A133" s="94">
        <f t="shared" si="14"/>
        <v>47788</v>
      </c>
      <c r="B133" s="95">
        <v>119</v>
      </c>
      <c r="C133" s="82">
        <f t="shared" si="9"/>
        <v>64.815860960768447</v>
      </c>
      <c r="D133" s="96">
        <f t="shared" si="10"/>
        <v>0.21065154812249809</v>
      </c>
      <c r="E133" s="96">
        <f t="shared" si="11"/>
        <v>21.535221694489412</v>
      </c>
      <c r="F133" s="96">
        <f t="shared" si="12"/>
        <v>21.745873242611911</v>
      </c>
      <c r="G133" s="96">
        <f t="shared" si="13"/>
        <v>43.280639266279039</v>
      </c>
    </row>
    <row r="134" spans="1:7" x14ac:dyDescent="0.25">
      <c r="A134" s="94">
        <f t="shared" si="14"/>
        <v>47818</v>
      </c>
      <c r="B134" s="95">
        <v>120</v>
      </c>
      <c r="C134" s="82">
        <f t="shared" si="9"/>
        <v>43.280639266279039</v>
      </c>
      <c r="D134" s="96">
        <f t="shared" si="10"/>
        <v>0.14066207761540753</v>
      </c>
      <c r="E134" s="96">
        <f t="shared" si="11"/>
        <v>21.605211164996497</v>
      </c>
      <c r="F134" s="96">
        <f t="shared" si="12"/>
        <v>21.745873242611903</v>
      </c>
      <c r="G134" s="96">
        <f t="shared" si="13"/>
        <v>21.675428101282542</v>
      </c>
    </row>
    <row r="135" spans="1:7" x14ac:dyDescent="0.25">
      <c r="A135" s="94">
        <f>EDATE(A134,1)+3</f>
        <v>47852</v>
      </c>
      <c r="B135" s="95">
        <v>121</v>
      </c>
      <c r="C135" s="82">
        <f t="shared" ref="C135" si="15">G134</f>
        <v>21.675428101282542</v>
      </c>
      <c r="D135" s="96">
        <f>IPMT($E$11/12,B135,$E$7,-$E$8,$E$9,0)*4/31</f>
        <v>9.0896956553766315E-3</v>
      </c>
      <c r="E135" s="96">
        <f t="shared" ref="E135" si="16">PPMT($E$11/12,B135,$E$7,-$E$8,$E$9,0)</f>
        <v>21.675428101282737</v>
      </c>
      <c r="F135" s="96">
        <f t="shared" ref="F135" si="17">D135+E135</f>
        <v>21.684517796938113</v>
      </c>
      <c r="G135" s="202">
        <f t="shared" ref="G135" si="18">C135-E135</f>
        <v>-1.9539925233402755E-13</v>
      </c>
    </row>
    <row r="136" spans="1:7" x14ac:dyDescent="0.25">
      <c r="A136" s="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BD2BE26EB0714589EA5BDF228104C8" ma:contentTypeVersion="12" ma:contentTypeDescription="Create a new document." ma:contentTypeScope="" ma:versionID="3a8c131a918ed09e4fee13f5d42339a3">
  <xsd:schema xmlns:xsd="http://www.w3.org/2001/XMLSchema" xmlns:xs="http://www.w3.org/2001/XMLSchema" xmlns:p="http://schemas.microsoft.com/office/2006/metadata/properties" xmlns:ns2="0ae7e9c1-1a9d-426b-b4bc-76111263279c" xmlns:ns3="3781b2b8-4806-4bd5-8f0f-f0ed2a88ffbf" targetNamespace="http://schemas.microsoft.com/office/2006/metadata/properties" ma:root="true" ma:fieldsID="011c689ba5bff549f60a8acfb80ade5b" ns2:_="" ns3:_="">
    <xsd:import namespace="0ae7e9c1-1a9d-426b-b4bc-76111263279c"/>
    <xsd:import namespace="3781b2b8-4806-4bd5-8f0f-f0ed2a88ff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e9c1-1a9d-426b-b4bc-7611126327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81b2b8-4806-4bd5-8f0f-f0ed2a88ff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9b75d5ef-9f4b-4445-abe8-84a77c292844"/>
  </ds:schemaRefs>
</ds:datastoreItem>
</file>

<file path=customXml/itemProps2.xml><?xml version="1.0" encoding="utf-8"?>
<ds:datastoreItem xmlns:ds="http://schemas.openxmlformats.org/officeDocument/2006/customXml" ds:itemID="{0512AEB4-8418-4F8A-9147-0406B502F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e9c1-1a9d-426b-b4bc-76111263279c"/>
    <ds:schemaRef ds:uri="3781b2b8-4806-4bd5-8f0f-f0ed2a88f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INV</vt:lpstr>
      <vt:lpstr>Annuiteetgraafik TS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MargitD</dc:creator>
  <cp:lastModifiedBy>Karin Vahar</cp:lastModifiedBy>
  <cp:lastPrinted>2010-12-22T22:08:13Z</cp:lastPrinted>
  <dcterms:created xsi:type="dcterms:W3CDTF">2009-11-20T06:24:07Z</dcterms:created>
  <dcterms:modified xsi:type="dcterms:W3CDTF">2021-06-01T12:23:18Z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0x010100D8BD2BE26EB0714589EA5BDF228104C8</vt:lpwstr>
  </property>
</Properties>
</file>